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showInkAnnotation="0" codeName="ThisWorkbook"/>
  <xr:revisionPtr revIDLastSave="0" documentId="13_ncr:1_{8298169E-D9F2-429E-912D-6A1C4A139B14}" xr6:coauthVersionLast="47" xr6:coauthVersionMax="47" xr10:uidLastSave="{00000000-0000-0000-0000-000000000000}"/>
  <workbookProtection workbookAlgorithmName="SHA-512" workbookHashValue="vOkp2VfIPMDNZcYkvgBaltwXsoya1h+kvz3v6loZRkK8WJxgnJVrhKuetUnBVGB086NJs2+Uv22UYoznBoFT7w==" workbookSaltValue="+kGaUNDoUnGCI6ypHMj2Dw==" workbookSpinCount="100000" lockStructure="1"/>
  <bookViews>
    <workbookView xWindow="13740" yWindow="2790" windowWidth="35055" windowHeight="12390" tabRatio="877" firstSheet="1" activeTab="7" xr2:uid="{AB0CE947-CC27-4213-8847-9D23B898121D}"/>
  </bookViews>
  <sheets>
    <sheet name="2024.1" sheetId="43" state="hidden" r:id="rId1"/>
    <sheet name="A_General information" sheetId="5" r:id="rId2"/>
    <sheet name="B11_Financial Overview" sheetId="42" r:id="rId3"/>
    <sheet name="B12_Historical BS" sheetId="25" r:id="rId4"/>
    <sheet name="B13_Historical PL" sheetId="29" r:id="rId5"/>
    <sheet name="B14_Ownership Structure" sheetId="36" r:id="rId6"/>
    <sheet name="B15_Debts Grants Overview" sheetId="37" r:id="rId7"/>
    <sheet name="B16_Cash Flow Planning" sheetId="16" r:id="rId8"/>
    <sheet name="B17_Key Assumptions" sheetId="45" r:id="rId9"/>
    <sheet name="B18_Rework Comments" sheetId="46" r:id="rId10"/>
    <sheet name="Dropdowns" sheetId="32" state="hidden" r:id="rId11"/>
    <sheet name="ColorCode" sheetId="28" state="hidden" r:id="rId12"/>
  </sheets>
  <definedNames>
    <definedName name="CIQWBGuid" hidden="1">"5fa7c6af-a27a-4e83-9ab6-3b524fd1ea12"</definedName>
    <definedName name="_xlnm.Print_Area" localSheetId="1">'A_General information'!$A$1:$F$34</definedName>
    <definedName name="_xlnm.Print_Area" localSheetId="2">'B11_Financial Overview'!$A$1:$D$25</definedName>
    <definedName name="_xlnm.Print_Area" localSheetId="4">'B13_Historical PL'!$A$1:$H$49</definedName>
    <definedName name="_xlnm.Print_Area" localSheetId="5">'B14_Ownership Structure'!$A$1:$H$54</definedName>
    <definedName name="_xlnm.Print_Area" localSheetId="6">'B15_Debts Grants Overview'!$A$1:$M$51</definedName>
    <definedName name="_xlnm.Print_Area" localSheetId="7">'B16_Cash Flow Planning'!$A$1:$O$158</definedName>
    <definedName name="_xlnm.Print_Area" localSheetId="8">'B17_Key Assumptions'!$A$1:$E$64</definedName>
    <definedName name="_xlnm.Print_Titles" localSheetId="7">'B16_Cash Flow Planning'!$1:$16</definedName>
    <definedName name="Energy___Environment">Dropdowns!$O$2:$O$30</definedName>
    <definedName name="Engineering">Dropdowns!$N$2:$N$30</definedName>
    <definedName name="ICT">Dropdowns!$L$2:$L$30</definedName>
    <definedName name="Life_Science">Dropdowns!$M$2:$M$30</definedName>
    <definedName name="Select_answer">Dropdowns!$K$2:$K$30</definedName>
    <definedName name="Social_Sciences___Business_Management">Dropdowns!$P$2:$P$30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6" i="16" l="1"/>
  <c r="J137" i="16"/>
  <c r="O94" i="16"/>
  <c r="N94" i="16"/>
  <c r="M94" i="16"/>
  <c r="L94" i="16"/>
  <c r="K94" i="16"/>
  <c r="J88" i="16"/>
  <c r="K135" i="16" l="1"/>
  <c r="H137" i="16"/>
  <c r="G137" i="16"/>
  <c r="H136" i="16"/>
  <c r="G136" i="16"/>
  <c r="G139" i="16"/>
  <c r="H139" i="16"/>
  <c r="K137" i="16" l="1"/>
  <c r="L137" i="16" s="1"/>
  <c r="M137" i="16" s="1"/>
  <c r="N137" i="16" s="1"/>
  <c r="O137" i="16" s="1"/>
  <c r="K136" i="16"/>
  <c r="H61" i="25"/>
  <c r="L136" i="16" l="1"/>
  <c r="M136" i="16" s="1"/>
  <c r="N136" i="16" s="1"/>
  <c r="O136" i="16" s="1"/>
  <c r="O143" i="16"/>
  <c r="N143" i="16"/>
  <c r="M143" i="16"/>
  <c r="L143" i="16"/>
  <c r="K143" i="16"/>
  <c r="L135" i="16" l="1"/>
  <c r="E48" i="25" l="1"/>
  <c r="F48" i="25"/>
  <c r="G48" i="25"/>
  <c r="H48" i="25"/>
  <c r="J135" i="16" l="1"/>
  <c r="K133" i="16"/>
  <c r="L133" i="16"/>
  <c r="M133" i="16"/>
  <c r="N133" i="16"/>
  <c r="O133" i="16"/>
  <c r="J133" i="16"/>
  <c r="F133" i="16"/>
  <c r="G133" i="16"/>
  <c r="H133" i="16"/>
  <c r="E133" i="16"/>
  <c r="B24" i="46"/>
  <c r="B10" i="46" l="1"/>
  <c r="B8" i="46"/>
  <c r="M140" i="16"/>
  <c r="N135" i="16"/>
  <c r="H134" i="16"/>
  <c r="J134" i="16" s="1"/>
  <c r="J145" i="16" s="1"/>
  <c r="G138" i="16"/>
  <c r="G134" i="16"/>
  <c r="G144" i="16" s="1"/>
  <c r="G145" i="16" l="1"/>
  <c r="G146" i="16" s="1"/>
  <c r="G147" i="16" s="1"/>
  <c r="H145" i="16"/>
  <c r="B12" i="46"/>
  <c r="H144" i="16"/>
  <c r="H138" i="16"/>
  <c r="H143" i="16"/>
  <c r="G143" i="16"/>
  <c r="F143" i="16"/>
  <c r="E143" i="16"/>
  <c r="G140" i="16"/>
  <c r="G141" i="16" s="1"/>
  <c r="G148" i="16" s="1"/>
  <c r="G150" i="16" l="1"/>
  <c r="G149" i="16"/>
  <c r="B14" i="46"/>
  <c r="M135" i="16"/>
  <c r="O135" i="16"/>
  <c r="K140" i="16"/>
  <c r="L140" i="16"/>
  <c r="N140" i="16"/>
  <c r="O140" i="16"/>
  <c r="J140" i="16"/>
  <c r="H140" i="16"/>
  <c r="J138" i="16" s="1"/>
  <c r="B16" i="46" l="1"/>
  <c r="H150" i="16"/>
  <c r="K134" i="16"/>
  <c r="K145" i="16" s="1"/>
  <c r="H146" i="16"/>
  <c r="H141" i="16"/>
  <c r="B18" i="46" l="1"/>
  <c r="H148" i="16"/>
  <c r="J144" i="16"/>
  <c r="J146" i="16" s="1"/>
  <c r="L134" i="16"/>
  <c r="L145" i="16" s="1"/>
  <c r="K144" i="16"/>
  <c r="K146" i="16" s="1"/>
  <c r="B20" i="46" l="1"/>
  <c r="M134" i="16"/>
  <c r="M145" i="16" s="1"/>
  <c r="L144" i="16"/>
  <c r="L146" i="16" s="1"/>
  <c r="B22" i="46" l="1"/>
  <c r="N134" i="16"/>
  <c r="N145" i="16" s="1"/>
  <c r="M144" i="16"/>
  <c r="M146" i="16" s="1"/>
  <c r="O134" i="16" l="1"/>
  <c r="O145" i="16" s="1"/>
  <c r="N144" i="16"/>
  <c r="N146" i="16" s="1"/>
  <c r="O144" i="16" l="1"/>
  <c r="O146" i="16" s="1"/>
  <c r="G90" i="16" l="1"/>
  <c r="K32" i="16" l="1"/>
  <c r="B26" i="5" l="1"/>
  <c r="E18" i="29" l="1"/>
  <c r="H101" i="16"/>
  <c r="J100" i="16"/>
  <c r="K99" i="16"/>
  <c r="L99" i="16"/>
  <c r="J99" i="16"/>
  <c r="G21" i="25" l="1"/>
  <c r="H98" i="16"/>
  <c r="H99" i="16" l="1"/>
  <c r="G99" i="16"/>
  <c r="E44" i="29"/>
  <c r="H44" i="29"/>
  <c r="G44" i="29"/>
  <c r="F44" i="29"/>
  <c r="E30" i="29"/>
  <c r="D15" i="25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9" i="25" s="1"/>
  <c r="D60" i="25" s="1"/>
  <c r="D61" i="25" s="1"/>
  <c r="D62" i="25" s="1"/>
  <c r="D13" i="25"/>
  <c r="H33" i="25" l="1"/>
  <c r="G33" i="25"/>
  <c r="F33" i="25"/>
  <c r="E33" i="25"/>
  <c r="H90" i="16"/>
  <c r="F90" i="16"/>
  <c r="E90" i="16"/>
  <c r="H89" i="16"/>
  <c r="G89" i="16"/>
  <c r="F89" i="16"/>
  <c r="E89" i="16"/>
  <c r="H55" i="25"/>
  <c r="G55" i="25"/>
  <c r="F55" i="25"/>
  <c r="E55" i="25"/>
  <c r="D80" i="16"/>
  <c r="O104" i="16" l="1"/>
  <c r="N104" i="16"/>
  <c r="M104" i="16"/>
  <c r="L104" i="16"/>
  <c r="K104" i="16"/>
  <c r="J104" i="16"/>
  <c r="H104" i="16"/>
  <c r="G104" i="16"/>
  <c r="F104" i="16"/>
  <c r="E104" i="16"/>
  <c r="O97" i="16"/>
  <c r="N97" i="16"/>
  <c r="M97" i="16"/>
  <c r="L97" i="16"/>
  <c r="K97" i="16"/>
  <c r="J97" i="16"/>
  <c r="H97" i="16"/>
  <c r="G97" i="16"/>
  <c r="F97" i="16"/>
  <c r="E97" i="16"/>
  <c r="E19" i="25" l="1"/>
  <c r="H36" i="25"/>
  <c r="G36" i="25"/>
  <c r="F36" i="25"/>
  <c r="E36" i="25"/>
  <c r="H15" i="25"/>
  <c r="H153" i="16" s="1"/>
  <c r="G15" i="25"/>
  <c r="G153" i="16" s="1"/>
  <c r="F15" i="25"/>
  <c r="E15" i="25"/>
  <c r="E153" i="16" s="1"/>
  <c r="F127" i="16" l="1"/>
  <c r="O123" i="16"/>
  <c r="M123" i="16"/>
  <c r="L123" i="16"/>
  <c r="K123" i="16"/>
  <c r="J123" i="16"/>
  <c r="H123" i="16"/>
  <c r="G123" i="16"/>
  <c r="H107" i="16" l="1"/>
  <c r="G107" i="16"/>
  <c r="O100" i="16"/>
  <c r="N100" i="16"/>
  <c r="M100" i="16"/>
  <c r="L100" i="16"/>
  <c r="K100" i="16"/>
  <c r="O99" i="16"/>
  <c r="N99" i="16"/>
  <c r="M99" i="16"/>
  <c r="G101" i="16"/>
  <c r="H30" i="29"/>
  <c r="G30" i="29"/>
  <c r="G85" i="16" s="1"/>
  <c r="F30" i="29"/>
  <c r="F85" i="16" s="1"/>
  <c r="E85" i="16"/>
  <c r="H85" i="16" l="1"/>
  <c r="G98" i="16"/>
  <c r="A13" i="32"/>
  <c r="A14" i="32" s="1"/>
  <c r="A12" i="32"/>
  <c r="O77" i="16" l="1"/>
  <c r="N77" i="16"/>
  <c r="M77" i="16"/>
  <c r="L77" i="16"/>
  <c r="K77" i="16"/>
  <c r="J77" i="16"/>
  <c r="O74" i="16"/>
  <c r="N74" i="16"/>
  <c r="M74" i="16"/>
  <c r="L74" i="16"/>
  <c r="K74" i="16"/>
  <c r="J74" i="16"/>
  <c r="O71" i="16"/>
  <c r="N71" i="16"/>
  <c r="M71" i="16"/>
  <c r="L71" i="16"/>
  <c r="K71" i="16"/>
  <c r="J71" i="16"/>
  <c r="O68" i="16"/>
  <c r="N68" i="16"/>
  <c r="M68" i="16"/>
  <c r="L68" i="16"/>
  <c r="K68" i="16"/>
  <c r="J68" i="16"/>
  <c r="O65" i="16"/>
  <c r="N65" i="16"/>
  <c r="M65" i="16"/>
  <c r="L65" i="16"/>
  <c r="K65" i="16"/>
  <c r="J65" i="16"/>
  <c r="O62" i="16"/>
  <c r="N62" i="16"/>
  <c r="M62" i="16"/>
  <c r="L62" i="16"/>
  <c r="K62" i="16"/>
  <c r="J62" i="16"/>
  <c r="O59" i="16"/>
  <c r="N59" i="16"/>
  <c r="M59" i="16"/>
  <c r="L59" i="16"/>
  <c r="K59" i="16"/>
  <c r="J59" i="16"/>
  <c r="O56" i="16"/>
  <c r="N56" i="16"/>
  <c r="M56" i="16"/>
  <c r="L56" i="16"/>
  <c r="K56" i="16"/>
  <c r="J56" i="16"/>
  <c r="O53" i="16"/>
  <c r="N53" i="16"/>
  <c r="M53" i="16"/>
  <c r="L53" i="16"/>
  <c r="K53" i="16"/>
  <c r="J53" i="16"/>
  <c r="O50" i="16"/>
  <c r="N50" i="16"/>
  <c r="M50" i="16"/>
  <c r="L50" i="16"/>
  <c r="K50" i="16"/>
  <c r="J50" i="16"/>
  <c r="O47" i="16"/>
  <c r="N47" i="16"/>
  <c r="M47" i="16"/>
  <c r="L47" i="16"/>
  <c r="K47" i="16"/>
  <c r="J47" i="16"/>
  <c r="O44" i="16"/>
  <c r="N44" i="16"/>
  <c r="M44" i="16"/>
  <c r="L44" i="16"/>
  <c r="K44" i="16"/>
  <c r="J44" i="16"/>
  <c r="O41" i="16"/>
  <c r="N41" i="16"/>
  <c r="M41" i="16"/>
  <c r="L41" i="16"/>
  <c r="K41" i="16"/>
  <c r="J41" i="16"/>
  <c r="O38" i="16"/>
  <c r="N38" i="16"/>
  <c r="M38" i="16"/>
  <c r="L38" i="16"/>
  <c r="K38" i="16"/>
  <c r="J38" i="16"/>
  <c r="O35" i="16"/>
  <c r="N35" i="16"/>
  <c r="M35" i="16"/>
  <c r="L35" i="16"/>
  <c r="K35" i="16"/>
  <c r="J35" i="16"/>
  <c r="G19" i="25"/>
  <c r="O32" i="16" l="1"/>
  <c r="N32" i="16"/>
  <c r="M32" i="16"/>
  <c r="L32" i="16"/>
  <c r="J32" i="16"/>
  <c r="O29" i="16"/>
  <c r="N29" i="16"/>
  <c r="M29" i="16"/>
  <c r="L29" i="16"/>
  <c r="K29" i="16"/>
  <c r="J29" i="16"/>
  <c r="O26" i="16"/>
  <c r="N26" i="16"/>
  <c r="M26" i="16"/>
  <c r="L26" i="16"/>
  <c r="K26" i="16"/>
  <c r="J26" i="16"/>
  <c r="O23" i="16"/>
  <c r="N23" i="16"/>
  <c r="M23" i="16"/>
  <c r="L23" i="16"/>
  <c r="K23" i="16"/>
  <c r="J23" i="16"/>
  <c r="O20" i="16"/>
  <c r="N20" i="16"/>
  <c r="M20" i="16"/>
  <c r="L20" i="16"/>
  <c r="K20" i="16"/>
  <c r="J20" i="16"/>
  <c r="D17" i="16"/>
  <c r="B83" i="16"/>
  <c r="H114" i="16"/>
  <c r="H100" i="16"/>
  <c r="H94" i="16"/>
  <c r="H92" i="16"/>
  <c r="H91" i="16"/>
  <c r="H87" i="16"/>
  <c r="G94" i="16"/>
  <c r="F94" i="16"/>
  <c r="E94" i="16"/>
  <c r="G91" i="16"/>
  <c r="F91" i="16"/>
  <c r="E91" i="16"/>
  <c r="G92" i="16"/>
  <c r="F92" i="16"/>
  <c r="E92" i="16"/>
  <c r="G87" i="16"/>
  <c r="F87" i="16"/>
  <c r="E87" i="16"/>
  <c r="B84" i="16"/>
  <c r="G100" i="16"/>
  <c r="H106" i="16" l="1"/>
  <c r="J78" i="16"/>
  <c r="J80" i="16" s="1"/>
  <c r="O78" i="16"/>
  <c r="O80" i="16" s="1"/>
  <c r="K78" i="16"/>
  <c r="K80" i="16" s="1"/>
  <c r="L78" i="16"/>
  <c r="L80" i="16" s="1"/>
  <c r="M78" i="16"/>
  <c r="M80" i="16" s="1"/>
  <c r="N78" i="16"/>
  <c r="N80" i="16" s="1"/>
  <c r="J82" i="16" l="1"/>
  <c r="J101" i="16" s="1"/>
  <c r="L82" i="16"/>
  <c r="L86" i="16" s="1"/>
  <c r="O82" i="16"/>
  <c r="O86" i="16" s="1"/>
  <c r="K82" i="16"/>
  <c r="N82" i="16"/>
  <c r="M82" i="16"/>
  <c r="J98" i="16" l="1"/>
  <c r="K86" i="16"/>
  <c r="L98" i="16"/>
  <c r="K98" i="16"/>
  <c r="J86" i="16"/>
  <c r="K101" i="16"/>
  <c r="N101" i="16"/>
  <c r="L101" i="16"/>
  <c r="O98" i="16"/>
  <c r="O101" i="16"/>
  <c r="M101" i="16"/>
  <c r="M86" i="16"/>
  <c r="N98" i="16"/>
  <c r="M98" i="16"/>
  <c r="N86" i="16"/>
  <c r="A4" i="42" l="1"/>
  <c r="H22" i="29" l="1"/>
  <c r="G22" i="29"/>
  <c r="G84" i="16" s="1"/>
  <c r="F22" i="29"/>
  <c r="E22" i="29"/>
  <c r="H18" i="29"/>
  <c r="H83" i="16" s="1"/>
  <c r="G18" i="29"/>
  <c r="G83" i="16" s="1"/>
  <c r="F18" i="29"/>
  <c r="F83" i="16" s="1"/>
  <c r="E83" i="16"/>
  <c r="H14" i="29"/>
  <c r="H82" i="16" s="1"/>
  <c r="G14" i="29"/>
  <c r="G82" i="16" s="1"/>
  <c r="F14" i="29"/>
  <c r="F82" i="16" s="1"/>
  <c r="E14" i="29"/>
  <c r="E82" i="16" s="1"/>
  <c r="H155" i="16"/>
  <c r="H156" i="16" s="1"/>
  <c r="G61" i="25"/>
  <c r="G155" i="16" s="1"/>
  <c r="G156" i="16" s="1"/>
  <c r="F61" i="25"/>
  <c r="E61" i="25"/>
  <c r="H50" i="25"/>
  <c r="G50" i="25"/>
  <c r="F50" i="25"/>
  <c r="E50" i="25"/>
  <c r="H45" i="25"/>
  <c r="G45" i="25"/>
  <c r="F45" i="25"/>
  <c r="E45" i="25"/>
  <c r="E51" i="25" s="1"/>
  <c r="H43" i="25"/>
  <c r="G43" i="25"/>
  <c r="F43" i="25"/>
  <c r="E43" i="25"/>
  <c r="H38" i="25"/>
  <c r="G38" i="25"/>
  <c r="F38" i="25"/>
  <c r="E38" i="25"/>
  <c r="H27" i="25"/>
  <c r="G27" i="25"/>
  <c r="F27" i="25"/>
  <c r="E27" i="25"/>
  <c r="H23" i="25"/>
  <c r="G23" i="25"/>
  <c r="G24" i="25" s="1"/>
  <c r="F23" i="25"/>
  <c r="E23" i="25"/>
  <c r="H21" i="25"/>
  <c r="F21" i="25"/>
  <c r="E21" i="25"/>
  <c r="E24" i="25" s="1"/>
  <c r="H19" i="25"/>
  <c r="F19" i="25"/>
  <c r="F84" i="16"/>
  <c r="F31" i="29"/>
  <c r="F33" i="29" s="1"/>
  <c r="F40" i="29" s="1"/>
  <c r="F42" i="29" s="1"/>
  <c r="F45" i="29" s="1"/>
  <c r="F46" i="29" s="1"/>
  <c r="E84" i="16"/>
  <c r="E31" i="29"/>
  <c r="E33" i="29" s="1"/>
  <c r="E40" i="29" s="1"/>
  <c r="E42" i="29" s="1"/>
  <c r="E45" i="29" s="1"/>
  <c r="E46" i="29" s="1"/>
  <c r="E39" i="25" l="1"/>
  <c r="H39" i="25"/>
  <c r="F24" i="25"/>
  <c r="G39" i="25"/>
  <c r="E154" i="16"/>
  <c r="F39" i="25"/>
  <c r="F40" i="25" s="1"/>
  <c r="F51" i="25"/>
  <c r="F62" i="25" s="1"/>
  <c r="H51" i="25"/>
  <c r="H62" i="25" s="1"/>
  <c r="G31" i="29"/>
  <c r="G33" i="29" s="1"/>
  <c r="G40" i="29" s="1"/>
  <c r="G42" i="29" s="1"/>
  <c r="G45" i="29" s="1"/>
  <c r="G46" i="29" s="1"/>
  <c r="E47" i="29" s="1"/>
  <c r="F86" i="16"/>
  <c r="F88" i="16" s="1"/>
  <c r="F93" i="16" s="1"/>
  <c r="F95" i="16" s="1"/>
  <c r="E62" i="25"/>
  <c r="H24" i="25"/>
  <c r="H40" i="25" s="1"/>
  <c r="H31" i="29"/>
  <c r="H33" i="29" s="1"/>
  <c r="H40" i="29" s="1"/>
  <c r="H42" i="29" s="1"/>
  <c r="H45" i="29" s="1"/>
  <c r="H46" i="29" s="1"/>
  <c r="G51" i="25"/>
  <c r="G62" i="25" s="1"/>
  <c r="H84" i="16"/>
  <c r="H86" i="16" s="1"/>
  <c r="H105" i="16" s="1"/>
  <c r="J102" i="16"/>
  <c r="J109" i="16" s="1"/>
  <c r="G102" i="16"/>
  <c r="G109" i="16" s="1"/>
  <c r="E40" i="25"/>
  <c r="H102" i="16"/>
  <c r="H109" i="16" s="1"/>
  <c r="G40" i="25"/>
  <c r="H88" i="16" l="1"/>
  <c r="H93" i="16" s="1"/>
  <c r="H95" i="16" s="1"/>
  <c r="E65" i="25"/>
  <c r="E66" i="25" s="1"/>
  <c r="F65" i="25"/>
  <c r="F66" i="25" s="1"/>
  <c r="F67" i="25" s="1"/>
  <c r="H65" i="25"/>
  <c r="G65" i="25"/>
  <c r="G66" i="25" s="1"/>
  <c r="H110" i="16"/>
  <c r="H124" i="16" s="1"/>
  <c r="H126" i="16" s="1"/>
  <c r="A4" i="37"/>
  <c r="A25" i="37" s="1"/>
  <c r="H66" i="25" l="1"/>
  <c r="H67" i="25" s="1"/>
  <c r="G67" i="25"/>
  <c r="E67" i="25" l="1"/>
  <c r="O114" i="16"/>
  <c r="N114" i="16"/>
  <c r="M114" i="16"/>
  <c r="L114" i="16"/>
  <c r="K114" i="16"/>
  <c r="J114" i="16"/>
  <c r="G114" i="16"/>
  <c r="G86" i="16"/>
  <c r="G88" i="16" s="1"/>
  <c r="G93" i="16" s="1"/>
  <c r="E86" i="16"/>
  <c r="E88" i="16" s="1"/>
  <c r="E93" i="16" s="1"/>
  <c r="L102" i="16" l="1"/>
  <c r="L109" i="16" s="1"/>
  <c r="N102" i="16"/>
  <c r="N109" i="16" s="1"/>
  <c r="G106" i="16"/>
  <c r="M102" i="16"/>
  <c r="M109" i="16" s="1"/>
  <c r="O102" i="16"/>
  <c r="O109" i="16" s="1"/>
  <c r="K102" i="16"/>
  <c r="K109" i="16" s="1"/>
  <c r="G105" i="16"/>
  <c r="G110" i="16" l="1"/>
  <c r="E95" i="16"/>
  <c r="G95" i="16"/>
  <c r="G124" i="16" l="1"/>
  <c r="G126" i="16" s="1"/>
  <c r="G127" i="16" s="1"/>
  <c r="M105" i="16"/>
  <c r="L88" i="16"/>
  <c r="O105" i="16"/>
  <c r="G154" i="16" l="1"/>
  <c r="H127" i="16"/>
  <c r="J127" i="16" s="1"/>
  <c r="M88" i="16"/>
  <c r="O88" i="16"/>
  <c r="J105" i="16"/>
  <c r="K88" i="16"/>
  <c r="K105" i="16"/>
  <c r="N88" i="16"/>
  <c r="N105" i="16"/>
  <c r="L105" i="16"/>
  <c r="H154" i="16" l="1"/>
  <c r="O147" i="16"/>
  <c r="N147" i="16"/>
  <c r="M147" i="16"/>
  <c r="L147" i="16"/>
  <c r="K147" i="16"/>
  <c r="J147" i="16"/>
  <c r="H147" i="16"/>
  <c r="H149" i="16" s="1"/>
  <c r="J93" i="16"/>
  <c r="J94" i="16" s="1"/>
  <c r="K93" i="16"/>
  <c r="K106" i="16" s="1"/>
  <c r="K110" i="16" s="1"/>
  <c r="K124" i="16" s="1"/>
  <c r="K126" i="16" s="1"/>
  <c r="L93" i="16"/>
  <c r="L106" i="16" s="1"/>
  <c r="L110" i="16" s="1"/>
  <c r="L124" i="16" s="1"/>
  <c r="L126" i="16" s="1"/>
  <c r="M93" i="16"/>
  <c r="M106" i="16" s="1"/>
  <c r="M110" i="16" s="1"/>
  <c r="M124" i="16" s="1"/>
  <c r="M126" i="16" s="1"/>
  <c r="N93" i="16"/>
  <c r="N106" i="16" s="1"/>
  <c r="N110" i="16" s="1"/>
  <c r="O93" i="16"/>
  <c r="O106" i="16" s="1"/>
  <c r="O110" i="16" s="1"/>
  <c r="O124" i="16" s="1"/>
  <c r="O126" i="16" s="1"/>
  <c r="J106" i="16" l="1"/>
  <c r="J110" i="16" s="1"/>
  <c r="J124" i="16" s="1"/>
  <c r="N123" i="16" s="1"/>
  <c r="N124" i="16" s="1"/>
  <c r="N126" i="16" s="1"/>
  <c r="M95" i="16"/>
  <c r="M139" i="16" s="1"/>
  <c r="N95" i="16"/>
  <c r="N139" i="16" s="1"/>
  <c r="L95" i="16"/>
  <c r="L139" i="16" s="1"/>
  <c r="O95" i="16"/>
  <c r="O139" i="16" s="1"/>
  <c r="K95" i="16"/>
  <c r="K139" i="16" s="1"/>
  <c r="J95" i="16" l="1"/>
  <c r="J139" i="16" s="1"/>
  <c r="J126" i="16"/>
  <c r="J141" i="16" l="1"/>
  <c r="J150" i="16" s="1"/>
  <c r="K138" i="16"/>
  <c r="L138" i="16" s="1"/>
  <c r="L141" i="16" s="1"/>
  <c r="K127" i="16"/>
  <c r="K130" i="16" s="1"/>
  <c r="J130" i="16"/>
  <c r="L148" i="16" l="1"/>
  <c r="L149" i="16" s="1"/>
  <c r="L150" i="16"/>
  <c r="M138" i="16"/>
  <c r="M141" i="16" s="1"/>
  <c r="K141" i="16"/>
  <c r="J148" i="16"/>
  <c r="J149" i="16" s="1"/>
  <c r="L127" i="16"/>
  <c r="M127" i="16" s="1"/>
  <c r="M130" i="16" s="1"/>
  <c r="N138" i="16" l="1"/>
  <c r="O138" i="16" s="1"/>
  <c r="K148" i="16"/>
  <c r="K149" i="16" s="1"/>
  <c r="K150" i="16"/>
  <c r="M148" i="16"/>
  <c r="M149" i="16" s="1"/>
  <c r="M150" i="16"/>
  <c r="L130" i="16"/>
  <c r="N127" i="16"/>
  <c r="N130" i="16" s="1"/>
  <c r="N141" i="16" l="1"/>
  <c r="N148" i="16" s="1"/>
  <c r="N149" i="16" s="1"/>
  <c r="O127" i="16"/>
  <c r="O130" i="16" s="1"/>
  <c r="O141" i="16"/>
  <c r="N150" i="16" l="1"/>
  <c r="O148" i="16"/>
  <c r="O149" i="16" s="1"/>
  <c r="O150" i="16"/>
</calcChain>
</file>

<file path=xl/sharedStrings.xml><?xml version="1.0" encoding="utf-8"?>
<sst xmlns="http://schemas.openxmlformats.org/spreadsheetml/2006/main" count="1394" uniqueCount="806">
  <si>
    <t>No.</t>
  </si>
  <si>
    <t>Historical BS</t>
  </si>
  <si>
    <t>Historical PL</t>
  </si>
  <si>
    <t>ICT</t>
  </si>
  <si>
    <t>Life Science</t>
  </si>
  <si>
    <t>Engineering</t>
  </si>
  <si>
    <t>Energy &amp; Environment</t>
  </si>
  <si>
    <t>Social Sciences &amp; Business Management</t>
  </si>
  <si>
    <t>Balance Sheet (simplified)</t>
  </si>
  <si>
    <t>English</t>
  </si>
  <si>
    <t>Description</t>
  </si>
  <si>
    <t>Class No.</t>
  </si>
  <si>
    <t>Balance check</t>
  </si>
  <si>
    <t>P&amp;L (simplified)</t>
  </si>
  <si>
    <t>Voting rights in %</t>
  </si>
  <si>
    <t>Name</t>
  </si>
  <si>
    <t>Select:</t>
  </si>
  <si>
    <t>Selection required.</t>
  </si>
  <si>
    <t>Question</t>
  </si>
  <si>
    <t>Y/N</t>
  </si>
  <si>
    <t>If yes, please explain:</t>
  </si>
  <si>
    <t>Q1</t>
  </si>
  <si>
    <t>Select answer</t>
  </si>
  <si>
    <t>Q2</t>
  </si>
  <si>
    <t>Q3</t>
  </si>
  <si>
    <t>Q6</t>
  </si>
  <si>
    <t>Q7</t>
  </si>
  <si>
    <t>Q8</t>
  </si>
  <si>
    <t>Q9</t>
  </si>
  <si>
    <t>Debt type</t>
  </si>
  <si>
    <t>Nominal amount in CHF</t>
  </si>
  <si>
    <t>Maturity date</t>
  </si>
  <si>
    <t>Travel abroad</t>
  </si>
  <si>
    <t>Infrastructure</t>
  </si>
  <si>
    <t>Market Research</t>
  </si>
  <si>
    <t>Third-party services</t>
  </si>
  <si>
    <t>Consumables</t>
  </si>
  <si>
    <t>ACTUAL (if applicable)</t>
  </si>
  <si>
    <t>PLAN</t>
  </si>
  <si>
    <t>Total revenues</t>
  </si>
  <si>
    <t>EBITDA</t>
  </si>
  <si>
    <t>EBIT</t>
  </si>
  <si>
    <t>Financial expenses (interest)</t>
  </si>
  <si>
    <t>EBT</t>
  </si>
  <si>
    <t>Taxes</t>
  </si>
  <si>
    <t>Net result</t>
  </si>
  <si>
    <t>Cashflows from operating activities</t>
  </si>
  <si>
    <t>Investment in property, plant and equipment</t>
  </si>
  <si>
    <t>Cashflows from investing activities</t>
  </si>
  <si>
    <t>Proceeds from non-dilutive grants</t>
  </si>
  <si>
    <t>Proceeds from debt</t>
  </si>
  <si>
    <t>Repayment of debt</t>
  </si>
  <si>
    <t>Interest paid</t>
  </si>
  <si>
    <t>Dividend paid</t>
  </si>
  <si>
    <t xml:space="preserve">Cashflows from financing activities </t>
  </si>
  <si>
    <t xml:space="preserve">Net Change in Cash </t>
  </si>
  <si>
    <t>Assets</t>
  </si>
  <si>
    <t>Cash</t>
  </si>
  <si>
    <t>Bank balances</t>
  </si>
  <si>
    <t>Cash and cash equivalents</t>
  </si>
  <si>
    <t>Other current receivables (e.g. input VAT, withholding taxes etc.)</t>
  </si>
  <si>
    <t>Receivables</t>
  </si>
  <si>
    <t>Inventories</t>
  </si>
  <si>
    <t>Prepaid expenses and accrued income</t>
  </si>
  <si>
    <t>Current assets</t>
  </si>
  <si>
    <t>Financial assets</t>
  </si>
  <si>
    <t>Machinery and equipment</t>
  </si>
  <si>
    <t>Furniture and fixtures</t>
  </si>
  <si>
    <t>Vehicles</t>
  </si>
  <si>
    <t>Intangible assets</t>
  </si>
  <si>
    <t>Share capital not paid in</t>
  </si>
  <si>
    <t>Fixed assets</t>
  </si>
  <si>
    <t>Advance payments received</t>
  </si>
  <si>
    <t>Other current liabilities</t>
  </si>
  <si>
    <t>Accrued expenses and deferred income and short-term provisions</t>
  </si>
  <si>
    <t>Current liabilities</t>
  </si>
  <si>
    <t>Long-term provisions</t>
  </si>
  <si>
    <t>Non-current liabilities</t>
  </si>
  <si>
    <t>Share capital</t>
  </si>
  <si>
    <t>Shareholders' equity</t>
  </si>
  <si>
    <t>Other personnel expenses</t>
  </si>
  <si>
    <t>Personnel expenses</t>
  </si>
  <si>
    <t>Maintenance and repairs</t>
  </si>
  <si>
    <t>Vehicle expenses</t>
  </si>
  <si>
    <t>Insurance expenses</t>
  </si>
  <si>
    <t>Administrative expenses</t>
  </si>
  <si>
    <t>Depreciation and amortization</t>
  </si>
  <si>
    <t>Non-operating expenses</t>
  </si>
  <si>
    <t>Non-operating income</t>
  </si>
  <si>
    <t>Extraordinary expenses</t>
  </si>
  <si>
    <t>Extraordinary income</t>
  </si>
  <si>
    <t>Language</t>
  </si>
  <si>
    <t>Answer (Y/N)</t>
  </si>
  <si>
    <t>Confirm</t>
  </si>
  <si>
    <t>German</t>
  </si>
  <si>
    <t>Yes</t>
  </si>
  <si>
    <t>No</t>
  </si>
  <si>
    <t>Automation</t>
  </si>
  <si>
    <t>Gaming</t>
  </si>
  <si>
    <t>IT Security and Cryptography</t>
  </si>
  <si>
    <t>Machine Learning</t>
  </si>
  <si>
    <t>Neuronal Networks</t>
  </si>
  <si>
    <t>Robotics</t>
  </si>
  <si>
    <t>Virtual Factory</t>
  </si>
  <si>
    <t>Biotechnology and Processing</t>
  </si>
  <si>
    <t>Foodtech</t>
  </si>
  <si>
    <t>Human Medicine</t>
  </si>
  <si>
    <t>Medtech</t>
  </si>
  <si>
    <t>Pharmaceuticals</t>
  </si>
  <si>
    <t>Psychology</t>
  </si>
  <si>
    <t>Veterinary Medicine</t>
  </si>
  <si>
    <t>Acustics</t>
  </si>
  <si>
    <t>Advanced Manufacturing</t>
  </si>
  <si>
    <t>Civil Engineering</t>
  </si>
  <si>
    <t>Measurement Technology</t>
  </si>
  <si>
    <t>Optoelectronics</t>
  </si>
  <si>
    <t>Photonics</t>
  </si>
  <si>
    <t>Power Electronics</t>
  </si>
  <si>
    <t>Quality Control</t>
  </si>
  <si>
    <t>Semi-Conductors</t>
  </si>
  <si>
    <t>Sensors</t>
  </si>
  <si>
    <t>Surfaces Sciences</t>
  </si>
  <si>
    <t>Catalyst Research</t>
  </si>
  <si>
    <t>Chemical Formulation</t>
  </si>
  <si>
    <t>Energy Efficiency</t>
  </si>
  <si>
    <t>Energy Harvesting</t>
  </si>
  <si>
    <t>Energy Storage</t>
  </si>
  <si>
    <t>Fuel Cells</t>
  </si>
  <si>
    <t>Geothermal Systems</t>
  </si>
  <si>
    <t>Grids and Smart Grids</t>
  </si>
  <si>
    <t>Hydro Power</t>
  </si>
  <si>
    <t>Natural-Scientific Based Mobility</t>
  </si>
  <si>
    <t>Noise Protection</t>
  </si>
  <si>
    <t>Nuclear Power</t>
  </si>
  <si>
    <t>Photovoltaics</t>
  </si>
  <si>
    <t>Power to Fuel</t>
  </si>
  <si>
    <t>Recycling</t>
  </si>
  <si>
    <t>Smart Building Technology</t>
  </si>
  <si>
    <t>Solar Thermal Systems</t>
  </si>
  <si>
    <t>Sustainable Land Use</t>
  </si>
  <si>
    <t>Advertisement</t>
  </si>
  <si>
    <t>Architecture</t>
  </si>
  <si>
    <t>Banking</t>
  </si>
  <si>
    <t>Business Management</t>
  </si>
  <si>
    <t>Consumer Goods Business</t>
  </si>
  <si>
    <t>Design</t>
  </si>
  <si>
    <t>e-Business</t>
  </si>
  <si>
    <t>Education</t>
  </si>
  <si>
    <t>Finance</t>
  </si>
  <si>
    <t>Fintech</t>
  </si>
  <si>
    <t>Health Research</t>
  </si>
  <si>
    <t>Impact Investment</t>
  </si>
  <si>
    <t>Industrial Design</t>
  </si>
  <si>
    <t>Marketing</t>
  </si>
  <si>
    <t>Midwife Research</t>
  </si>
  <si>
    <t>Mobility</t>
  </si>
  <si>
    <t>New Business Models</t>
  </si>
  <si>
    <t>New Media</t>
  </si>
  <si>
    <t>Nursing Research</t>
  </si>
  <si>
    <t>Public Management</t>
  </si>
  <si>
    <t>Social Entrepreneurship</t>
  </si>
  <si>
    <t>Social Work</t>
  </si>
  <si>
    <t>Tourism</t>
  </si>
  <si>
    <t>Certification and licenses</t>
  </si>
  <si>
    <t>Securities (assets) and investments</t>
  </si>
  <si>
    <t>Loans (assets)</t>
  </si>
  <si>
    <t>Property, plant and equipment</t>
  </si>
  <si>
    <t>Patents, licenses, trademarks</t>
  </si>
  <si>
    <t>Trade accounts payable</t>
  </si>
  <si>
    <t>Trade payables</t>
  </si>
  <si>
    <t>Other current liabilities (social security contributions, VAT, withholding taxes )</t>
  </si>
  <si>
    <t>Accrued expenses and deferred income</t>
  </si>
  <si>
    <t>Short-term provisions</t>
  </si>
  <si>
    <t>Current financial liabilities (bonds, Loans (liabilities), mortgages)</t>
  </si>
  <si>
    <t>Current interest-bearing liabilities</t>
  </si>
  <si>
    <t>Non-current financial liabilities (bonds, Loans (liabilities), mortgages)</t>
  </si>
  <si>
    <t>Total equity and liabilities</t>
  </si>
  <si>
    <t>Production revenues</t>
  </si>
  <si>
    <t>Trade revenue (trading of goods)</t>
  </si>
  <si>
    <t>Service revenues</t>
  </si>
  <si>
    <t>Cost of materials</t>
  </si>
  <si>
    <t>Cost of goods (trading)</t>
  </si>
  <si>
    <t>Cost of materials, goods and services</t>
  </si>
  <si>
    <t>Rental costs</t>
  </si>
  <si>
    <t>Financial Overview</t>
  </si>
  <si>
    <t>Overview of existing grants</t>
  </si>
  <si>
    <t>Grant name</t>
  </si>
  <si>
    <t>Amount in CHF</t>
  </si>
  <si>
    <t>Start date</t>
  </si>
  <si>
    <t>End date</t>
  </si>
  <si>
    <t>Comment</t>
  </si>
  <si>
    <t>Investor type</t>
  </si>
  <si>
    <t>Operating income / revenue</t>
  </si>
  <si>
    <t>Grant number</t>
  </si>
  <si>
    <t>Audit type</t>
  </si>
  <si>
    <t>Full</t>
  </si>
  <si>
    <t>Limited</t>
  </si>
  <si>
    <t>Accounting standards</t>
  </si>
  <si>
    <t>IFRS</t>
  </si>
  <si>
    <t>US GAAP</t>
  </si>
  <si>
    <t>Other</t>
  </si>
  <si>
    <t>Angel investors</t>
  </si>
  <si>
    <t>Private Equity</t>
  </si>
  <si>
    <t>Institutional</t>
  </si>
  <si>
    <t>Operating expenses</t>
  </si>
  <si>
    <t>Which accounting standards are applied?</t>
  </si>
  <si>
    <t>If internally, who is responsible for the preparation of the financial statements?</t>
  </si>
  <si>
    <t>Answer</t>
  </si>
  <si>
    <t>Preparation of financials</t>
  </si>
  <si>
    <t>Internally</t>
  </si>
  <si>
    <t>Externally</t>
  </si>
  <si>
    <t>Questions</t>
  </si>
  <si>
    <t>Group company / Holding company</t>
  </si>
  <si>
    <t>Company type</t>
  </si>
  <si>
    <t>Male</t>
  </si>
  <si>
    <t>Female</t>
  </si>
  <si>
    <t>Gender of the CEO</t>
  </si>
  <si>
    <t>Integrated accoutns</t>
  </si>
  <si>
    <t>Own accounts</t>
  </si>
  <si>
    <t>Accounts integrated</t>
  </si>
  <si>
    <t>Artificial/Local/ extenden/Networked intelligence</t>
  </si>
  <si>
    <t>Block Chain</t>
  </si>
  <si>
    <t>Communication technologies</t>
  </si>
  <si>
    <t>Data sciences</t>
  </si>
  <si>
    <t>Deep learning</t>
  </si>
  <si>
    <t>eHealth</t>
  </si>
  <si>
    <t>Virtual Realit</t>
  </si>
  <si>
    <t>Agrotech</t>
  </si>
  <si>
    <t>Chemical Bio</t>
  </si>
  <si>
    <t>Genetic Eng.</t>
  </si>
  <si>
    <t>Medical Diagno.</t>
  </si>
  <si>
    <t>Patient Manag. Systems</t>
  </si>
  <si>
    <t>Pesonalised Medicine</t>
  </si>
  <si>
    <t>Chemical Eng.</t>
  </si>
  <si>
    <t>Electrical Eng.</t>
  </si>
  <si>
    <t>Embedded Sys.</t>
  </si>
  <si>
    <t>Material Sciences</t>
  </si>
  <si>
    <t>Mechanical Eng.</t>
  </si>
  <si>
    <t>MEMS&amp;MOEMS&amp;BIOMEMS</t>
  </si>
  <si>
    <t>Micro Proc.</t>
  </si>
  <si>
    <t>Process Eng.</t>
  </si>
  <si>
    <t>Products Eng.</t>
  </si>
  <si>
    <t>Bio-sourced Materials and Processing</t>
  </si>
  <si>
    <t>Energy Biomass</t>
  </si>
  <si>
    <t>Energy Manag.</t>
  </si>
  <si>
    <t>Env.Techno.Cleantech</t>
  </si>
  <si>
    <t>Life Cycle Ana.</t>
  </si>
  <si>
    <t>Nano System</t>
  </si>
  <si>
    <t>Thermal Eng.</t>
  </si>
  <si>
    <t>Wind Energ</t>
  </si>
  <si>
    <t>Insurance Tech</t>
  </si>
  <si>
    <t>Knowledge Ware</t>
  </si>
  <si>
    <t>Logistics</t>
  </si>
  <si>
    <t>Real Estate Tech</t>
  </si>
  <si>
    <t>Urban &amp; Regional Development</t>
  </si>
  <si>
    <t>Capital share in %</t>
  </si>
  <si>
    <t>Share type</t>
  </si>
  <si>
    <t>Voting shares</t>
  </si>
  <si>
    <t>Participation shares</t>
  </si>
  <si>
    <t>Preference shares</t>
  </si>
  <si>
    <t>VC fund</t>
  </si>
  <si>
    <t>Ownership Structure</t>
  </si>
  <si>
    <t>Possibility to extent loans / repayment? (Y/N)</t>
  </si>
  <si>
    <t>Any securities / collaterals / guarantees underlying? (Y/N)</t>
  </si>
  <si>
    <t>Bank loan</t>
  </si>
  <si>
    <t>Shareholder loan</t>
  </si>
  <si>
    <t>Other private individual loan</t>
  </si>
  <si>
    <t>VC / Angel investor loan</t>
  </si>
  <si>
    <t>Other loan</t>
  </si>
  <si>
    <t>Overview of existing debt</t>
  </si>
  <si>
    <t>Price-Volume Planning: Price in CHF</t>
  </si>
  <si>
    <t>Price-Volume Planning: Volume in # of items</t>
  </si>
  <si>
    <t>Top-down planning</t>
  </si>
  <si>
    <t>Revenue planning method</t>
  </si>
  <si>
    <t>Simplified top-down</t>
  </si>
  <si>
    <t>Price-volume based</t>
  </si>
  <si>
    <t>Please select</t>
  </si>
  <si>
    <t>Input name</t>
  </si>
  <si>
    <t>Input data</t>
  </si>
  <si>
    <t>Payment terms payables / Days payables outstanding in days</t>
  </si>
  <si>
    <t>Days inventory outstanding in days</t>
  </si>
  <si>
    <t>Other NWC in % revenue</t>
  </si>
  <si>
    <t>Change in other NWC</t>
  </si>
  <si>
    <t>n.a.</t>
  </si>
  <si>
    <t>Price-Volume Method</t>
  </si>
  <si>
    <t>No data required</t>
  </si>
  <si>
    <t>Add data</t>
  </si>
  <si>
    <t>Revenue planning - 1</t>
  </si>
  <si>
    <t>Revenue planning - 2</t>
  </si>
  <si>
    <t>Red</t>
  </si>
  <si>
    <t>Green</t>
  </si>
  <si>
    <t>Blue</t>
  </si>
  <si>
    <t>Add data below</t>
  </si>
  <si>
    <t>Change in inventory</t>
  </si>
  <si>
    <t>Are there currently any VC funds or angel investors invested in the company?</t>
  </si>
  <si>
    <t>Currently known that a grant needs to be repaid? Y/N</t>
  </si>
  <si>
    <t>Are any stock option plans, phantom stock option plans, etc. in place?
If yes, please explain the plan including respective vesting periods per plan / employee.</t>
  </si>
  <si>
    <t>Q3.1</t>
  </si>
  <si>
    <t>Q3.2</t>
  </si>
  <si>
    <t>Confirm SECO</t>
  </si>
  <si>
    <t>I confirm.</t>
  </si>
  <si>
    <t>I do not confirm.</t>
  </si>
  <si>
    <t>Non-operating income/expenses</t>
  </si>
  <si>
    <t>Extraordinary result</t>
  </si>
  <si>
    <t>Other project costs</t>
  </si>
  <si>
    <t>A</t>
  </si>
  <si>
    <t>B</t>
  </si>
  <si>
    <t>Function in the project</t>
  </si>
  <si>
    <t>Product 1</t>
  </si>
  <si>
    <t>Product 2</t>
  </si>
  <si>
    <t>Product 4</t>
  </si>
  <si>
    <t>Product 3</t>
  </si>
  <si>
    <t>Product 5</t>
  </si>
  <si>
    <t>Total - Price-Volume Method</t>
  </si>
  <si>
    <t>Private individual</t>
  </si>
  <si>
    <t>If yes, for how many year (please answer in years)</t>
  </si>
  <si>
    <t>Any covenants existing? (Y/N)</t>
  </si>
  <si>
    <t>Revenues from "Other Business"</t>
  </si>
  <si>
    <t>Revenues Project</t>
  </si>
  <si>
    <t>Planning methodology for project revenues:</t>
  </si>
  <si>
    <t>Social security expenses (also on bonuses)</t>
  </si>
  <si>
    <t>Balance ok?</t>
  </si>
  <si>
    <t>Tax calculation</t>
  </si>
  <si>
    <t>Select method</t>
  </si>
  <si>
    <t>20% tax rate</t>
  </si>
  <si>
    <t>Specific tax rate (enter rate in %)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</si>
  <si>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</si>
  <si>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</si>
  <si>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</si>
  <si>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</si>
  <si>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</si>
  <si>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</si>
  <si>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</si>
  <si>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</si>
  <si>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</si>
  <si>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</si>
  <si>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</si>
  <si>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</si>
  <si>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</si>
  <si>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</si>
  <si>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</si>
  <si>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Check - Historical cash balance</t>
  </si>
  <si>
    <t>Check ok?</t>
  </si>
  <si>
    <t>Values in italics link to another tab. Please refer to that particular tab for any changes.</t>
  </si>
  <si>
    <t>Currency: CHF</t>
  </si>
  <si>
    <t>Other operating expenses (costs not listed above, e.g. utilities, energy, office expenses, operating lease, IT costs and other fixed costs)</t>
  </si>
  <si>
    <t>Change in long-term provisions</t>
  </si>
  <si>
    <t>Disposal of property, plant and equipment</t>
  </si>
  <si>
    <t>Calculation - PEX</t>
  </si>
  <si>
    <t>The project represents the main business / purpose of the company and there is no other (material) business other than the project</t>
  </si>
  <si>
    <t>The project represents a side business of an existing company with other business(es) running</t>
  </si>
  <si>
    <t>CASH FLOWS</t>
  </si>
  <si>
    <t>Total change in NWC</t>
  </si>
  <si>
    <t>Total cash balance at year-end</t>
  </si>
  <si>
    <t>If externally, who is the external provider?</t>
  </si>
  <si>
    <t>Cash Flow Planning</t>
  </si>
  <si>
    <t>TABLE OF CONTENTS</t>
  </si>
  <si>
    <t xml:space="preserve">The fields that must be filled in are highlighted red (see legend below). </t>
  </si>
  <si>
    <t>Greyed out cells - no input required.</t>
  </si>
  <si>
    <t>Are the annual financial statements being audited?</t>
  </si>
  <si>
    <t>Swiss Code of Obligations ("OR")</t>
  </si>
  <si>
    <t>Swiss GAAP FER</t>
  </si>
  <si>
    <t>Are the financial statements prepared internally (e.g. via internal finance team) or externally (e.g. by a fiduciary)?</t>
  </si>
  <si>
    <t>- Please allocate the most appropriate account to the best of your knowledge (in case an allocation is not 100% clear).</t>
  </si>
  <si>
    <t>Innosuisse grant?* Y/N</t>
  </si>
  <si>
    <t>*Note that the question below, whether it relates to an Innosuisse grant, comprises both existing grants (already received/approved) and grants expected to be received / approved during the project period, for which the application is currently prepared.</t>
  </si>
  <si>
    <t>- Figures are required to be filled out in CHF (if not stated otherwise). In case that specific balances to do not exist - enter "0".</t>
  </si>
  <si>
    <t>Cash Flow Statement - Company (incl. Project)</t>
  </si>
  <si>
    <t>Change in trade accounts receivable</t>
  </si>
  <si>
    <t>Change in trade accounts payable</t>
  </si>
  <si>
    <t>Change in NWC</t>
  </si>
  <si>
    <t>Debt / Grants Overview</t>
  </si>
  <si>
    <t>If yes, by whom?</t>
  </si>
  <si>
    <t>If relevant: Change in non-cash relevant items (e.g. gain from sale of property, plant and equipment, etc.)</t>
  </si>
  <si>
    <t>- For revenues of the Project: Please choose one of the following two planning methodologies. Selected fields to be filled out will be marked red.</t>
  </si>
  <si>
    <t>(ii) Top-down approach: Assumes any other methodology, e.g. project based.</t>
  </si>
  <si>
    <t>B.1</t>
  </si>
  <si>
    <t xml:space="preserve">C </t>
  </si>
  <si>
    <t>Debt and Grants</t>
  </si>
  <si>
    <t>Other financing-related (if relevant)</t>
  </si>
  <si>
    <t>Other investing-related (if relevant)</t>
  </si>
  <si>
    <t>Payment terms receivables / Days sales outstanding in days</t>
  </si>
  <si>
    <t>(i) Price-Volume: Please ungroup (+) the rows starting from 16 on. Price-volume method assumes a maximum number of 20 products. In case that more than 20 products are considered for the planning period, please summarize the revenue assumptions under the top-down approach.</t>
  </si>
  <si>
    <t>On cells that are highlighted red either i) the cell is required to be filled out or ii) a selection needs to be made.</t>
  </si>
  <si>
    <t>Office machines (incl. IT, communication)</t>
  </si>
  <si>
    <t>Real estate</t>
  </si>
  <si>
    <t xml:space="preserve">- In case of losses carried forward or losses in the current year, the respective line shall be shown in positive figures. </t>
  </si>
  <si>
    <t>Did fiduciaries, accountants, legal/tax advisor or/and an auditor assist you in preparing this excel file?</t>
  </si>
  <si>
    <t>Q4</t>
  </si>
  <si>
    <t>Q5</t>
  </si>
  <si>
    <t>Cost of purchased services (third-party services)</t>
  </si>
  <si>
    <t>1.1.2021 - 31.12.2021</t>
  </si>
  <si>
    <t>Other cash equivalents</t>
  </si>
  <si>
    <t>Other intangible assets (software purchased by third parties, capitalized software, etc.)</t>
  </si>
  <si>
    <t>- In case of bad debt allowances, the item shall be shown in negative figures.</t>
  </si>
  <si>
    <t>Profit (-) or loss (+) for the year</t>
  </si>
  <si>
    <t>Profit (-) or loss carried forward (+)</t>
  </si>
  <si>
    <t>Bad debt allowance (-)</t>
  </si>
  <si>
    <t>Financial expense (e.g. interest expense, securities expense)</t>
  </si>
  <si>
    <t>Other revenues (e.g. from licensing, collaboration)</t>
  </si>
  <si>
    <t>Confirm (Ownership structure)</t>
  </si>
  <si>
    <t>I do not confirm (please explain why).</t>
  </si>
  <si>
    <t>Trade accounts receivable (Gross)</t>
  </si>
  <si>
    <t>GENERAL INFORMATION</t>
  </si>
  <si>
    <t>LEGEND</t>
  </si>
  <si>
    <t>END OF SHEET</t>
  </si>
  <si>
    <t>Calculated cell - no input required.</t>
  </si>
  <si>
    <t>Salaries and wages (incl. bonuses)</t>
  </si>
  <si>
    <t>Project Manager</t>
  </si>
  <si>
    <t>Project Leader</t>
  </si>
  <si>
    <t>Deputy Project Leader</t>
  </si>
  <si>
    <t>Project team member (functional team)</t>
  </si>
  <si>
    <t>Member of the Project Management Office ("PMO") / Project Controlling</t>
  </si>
  <si>
    <t>Project Sponsor</t>
  </si>
  <si>
    <t>Switzerland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</si>
  <si>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</si>
  <si>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</si>
  <si>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</si>
  <si>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</si>
  <si>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</si>
  <si>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</si>
  <si>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</si>
  <si>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</si>
  <si>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</si>
  <si>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</si>
  <si>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</si>
  <si>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</si>
  <si>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</si>
  <si>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</si>
  <si>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</si>
  <si>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</si>
  <si>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</si>
  <si>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</si>
  <si>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</si>
  <si>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</si>
  <si>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</si>
  <si>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</si>
  <si>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</si>
  <si>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</si>
  <si>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</si>
  <si>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</si>
  <si>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Saint Eustatius and Saba</t>
  </si>
  <si>
    <t>Bosnia and Herzegovina</t>
  </si>
  <si>
    <t>Botswana</t>
  </si>
  <si>
    <t>Brazil</t>
  </si>
  <si>
    <t>British Virgin Islands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</si>
  <si>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</si>
  <si>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</si>
  <si>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</si>
  <si>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</si>
  <si>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</si>
  <si>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</si>
  <si>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</si>
  <si>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</si>
  <si>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</si>
  <si>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</si>
  <si>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</si>
  <si>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</si>
  <si>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</si>
  <si>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</si>
  <si>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</si>
  <si>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 (Brazzaville)</t>
  </si>
  <si>
    <t>Congo (Kinshasa)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</si>
  <si>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</si>
  <si>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</si>
  <si>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</si>
  <si>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</si>
  <si>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</si>
  <si>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</si>
  <si>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</si>
  <si>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</si>
  <si>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</si>
  <si>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</si>
  <si>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</si>
  <si>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</si>
  <si>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</si>
  <si>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</si>
  <si>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</si>
  <si>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</si>
  <si>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</si>
  <si>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</si>
  <si>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</si>
  <si>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</si>
  <si>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</si>
  <si>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Falkland Islands</t>
  </si>
  <si>
    <t>Fiji</t>
  </si>
  <si>
    <t>Finland</t>
  </si>
  <si>
    <t>France</t>
  </si>
  <si>
    <t>French Guyana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</si>
  <si>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</si>
  <si>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</si>
  <si>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</si>
  <si>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</si>
  <si>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</si>
  <si>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</si>
  <si>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</si>
  <si>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</si>
  <si>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</si>
  <si>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</si>
  <si>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</si>
  <si>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</si>
  <si>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</si>
  <si>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</si>
  <si>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</si>
  <si>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</si>
  <si>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</si>
  <si>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</si>
  <si>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</si>
  <si>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</si>
  <si>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</si>
  <si>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</si>
  <si>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</si>
  <si>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</si>
  <si>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</si>
  <si>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</si>
  <si>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</si>
  <si>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</si>
  <si>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</si>
  <si>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</si>
  <si>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</si>
  <si>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</si>
  <si>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</si>
  <si>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</si>
  <si>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</si>
  <si>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</si>
  <si>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</si>
  <si>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</si>
  <si>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</si>
  <si>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</si>
  <si>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</si>
  <si>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</si>
  <si>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</si>
  <si>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</si>
  <si>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</si>
  <si>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</si>
  <si>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</si>
  <si>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</si>
  <si>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</si>
  <si>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</si>
  <si>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</si>
  <si>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</si>
  <si>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</si>
  <si>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</si>
  <si>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</si>
  <si>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</si>
  <si>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</si>
  <si>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</si>
  <si>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</si>
  <si>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</si>
  <si>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</si>
  <si>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</si>
  <si>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</si>
  <si>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</si>
  <si>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</si>
  <si>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</si>
  <si>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</si>
  <si>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</si>
  <si>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</si>
  <si>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</si>
  <si>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</si>
  <si>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</si>
  <si>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</si>
  <si>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</si>
  <si>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</si>
  <si>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</si>
  <si>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</si>
  <si>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</si>
  <si>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</si>
  <si>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</si>
  <si>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</si>
  <si>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</si>
  <si>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 Macedonia</t>
  </si>
  <si>
    <t>Northern Marianas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</si>
  <si>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</si>
  <si>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</si>
  <si>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</si>
  <si>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</si>
  <si>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</si>
  <si>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</si>
  <si>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</si>
  <si>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</si>
  <si>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</si>
  <si>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</si>
  <si>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</si>
  <si>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</si>
  <si>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</si>
  <si>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</si>
  <si>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</si>
  <si>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Réunion</t>
  </si>
  <si>
    <t>Romania</t>
  </si>
  <si>
    <t>Russia</t>
  </si>
  <si>
    <t>Rwanda</t>
  </si>
  <si>
    <t>Saint Barthélemy</t>
  </si>
  <si>
    <t>Saint Helena</t>
  </si>
  <si>
    <t>Saint Kitts and Nevis</t>
  </si>
  <si>
    <t>Saint Lucia</t>
  </si>
  <si>
    <t>Saint Martin (France)</t>
  </si>
  <si>
    <t>Saint Pierre and Miquelon</t>
  </si>
  <si>
    <t>Saint Vincent and the Grenadines</t>
  </si>
  <si>
    <t>Samoa</t>
  </si>
  <si>
    <t>San Marino</t>
  </si>
  <si>
    <t>São Tomé and Príncipe</t>
  </si>
  <si>
    <t>Sark</t>
  </si>
  <si>
    <t>Saudi Arabia</t>
  </si>
  <si>
    <t>Senegal</t>
  </si>
  <si>
    <t>Serbia</t>
  </si>
  <si>
    <t>Seychelles</t>
  </si>
  <si>
    <t>Sierra Leone</t>
  </si>
  <si>
    <t>Singapore</t>
  </si>
  <si>
    <t>Sint Maarten (Netherlands)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</si>
  <si>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</si>
  <si>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</si>
  <si>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</si>
  <si>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</si>
  <si>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</si>
  <si>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</si>
  <si>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</si>
  <si>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</si>
  <si>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</si>
  <si>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</si>
  <si>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</si>
  <si>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Svalbard and Jan Mayen</t>
  </si>
  <si>
    <t>Sweden</t>
  </si>
  <si>
    <t>Syria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</si>
  <si>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</si>
  <si>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</si>
  <si>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</si>
  <si>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</si>
  <si>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</si>
  <si>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</si>
  <si>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</si>
  <si>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</si>
  <si>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</si>
  <si>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Türkiye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</si>
  <si>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</si>
  <si>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</si>
  <si>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</si>
  <si>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</si>
  <si>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</si>
  <si>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</si>
  <si>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</si>
  <si>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</si>
  <si>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</si>
  <si>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US Virgin Islands</t>
  </si>
  <si>
    <t>Uzbekistan</t>
  </si>
  <si>
    <t>Vanuatu</t>
  </si>
  <si>
    <t>Vatican City</t>
  </si>
  <si>
    <t>Venezuela</t>
  </si>
  <si>
    <t>Vietnam</t>
  </si>
  <si>
    <t>Wallis and Futuna</t>
  </si>
  <si>
    <t>Western Sahara</t>
  </si>
  <si>
    <t>Yemen</t>
  </si>
  <si>
    <t>Zambia</t>
  </si>
  <si>
    <t>Zimbabwe</t>
  </si>
  <si>
    <t>Nationality / Country</t>
  </si>
  <si>
    <t>Nationality / Country of headquarter of the shareholder</t>
  </si>
  <si>
    <t>Sales and marketing expenses</t>
  </si>
  <si>
    <t>Financial income (e.g. interest income, income from marketable securities, income from investments such as dividends)</t>
  </si>
  <si>
    <t>Company data: Requests relate to the entire company (not only to the project).</t>
  </si>
  <si>
    <t>Are there any current or potential legal disputes (debt collection, lawsuits) that might have material consequences for your company (in terms of liquidity or and/or going concern)?</t>
  </si>
  <si>
    <t>If yes, what kind of audit type was performed (select answer)?</t>
  </si>
  <si>
    <t>Changes in inventories</t>
  </si>
  <si>
    <t>Revenue Other</t>
  </si>
  <si>
    <t>Revenue TDP</t>
  </si>
  <si>
    <t>Revenue PVM</t>
  </si>
  <si>
    <t>NWC KPIs</t>
  </si>
  <si>
    <t>Other non-current liabilities</t>
  </si>
  <si>
    <t>Order</t>
  </si>
  <si>
    <t>1030</t>
  </si>
  <si>
    <t>1110</t>
  </si>
  <si>
    <t>1120</t>
  </si>
  <si>
    <t>1130</t>
  </si>
  <si>
    <t>1510</t>
  </si>
  <si>
    <t>1520</t>
  </si>
  <si>
    <t>1530</t>
  </si>
  <si>
    <t>1540</t>
  </si>
  <si>
    <t>1550</t>
  </si>
  <si>
    <t>1710</t>
  </si>
  <si>
    <t>1810</t>
  </si>
  <si>
    <t>180</t>
  </si>
  <si>
    <t>TOTAL</t>
  </si>
  <si>
    <t>2020</t>
  </si>
  <si>
    <t>2210</t>
  </si>
  <si>
    <t>2310</t>
  </si>
  <si>
    <t>2320</t>
  </si>
  <si>
    <t>2110</t>
  </si>
  <si>
    <t>2410</t>
  </si>
  <si>
    <t>2420</t>
  </si>
  <si>
    <t>2430</t>
  </si>
  <si>
    <t>2810</t>
  </si>
  <si>
    <t>2820</t>
  </si>
  <si>
    <t>2850</t>
  </si>
  <si>
    <t>2860</t>
  </si>
  <si>
    <t>3500</t>
  </si>
  <si>
    <t>3600</t>
  </si>
  <si>
    <t>4300</t>
  </si>
  <si>
    <t>5100</t>
  </si>
  <si>
    <t>5200</t>
  </si>
  <si>
    <t>6600</t>
  </si>
  <si>
    <t>6800</t>
  </si>
  <si>
    <t>6</t>
  </si>
  <si>
    <t>7</t>
  </si>
  <si>
    <t>8100</t>
  </si>
  <si>
    <t>8</t>
  </si>
  <si>
    <t>9100</t>
  </si>
  <si>
    <t>9200</t>
  </si>
  <si>
    <t>9300</t>
  </si>
  <si>
    <t>9400</t>
  </si>
  <si>
    <t>9500</t>
  </si>
  <si>
    <t>9600</t>
  </si>
  <si>
    <t>9</t>
  </si>
  <si>
    <t>10100</t>
  </si>
  <si>
    <t>10</t>
  </si>
  <si>
    <t>Net result according to Historical BS</t>
  </si>
  <si>
    <t>Difference</t>
  </si>
  <si>
    <t>1.1.2022 - 31.12.2022</t>
  </si>
  <si>
    <t>I hereby confirm that for all currently existing grants a respective abstract is attached to this application.</t>
  </si>
  <si>
    <t>Profit carried forward</t>
  </si>
  <si>
    <t>Profit current year</t>
  </si>
  <si>
    <t>Shareholder's equity</t>
  </si>
  <si>
    <t>Dividends paid</t>
  </si>
  <si>
    <t>Check - Historical shareholders's equity</t>
  </si>
  <si>
    <t>Equity roll-forward</t>
  </si>
  <si>
    <t xml:space="preserve">Have you cross-checked this financial file with an Innosuisse coach? </t>
  </si>
  <si>
    <t>Capital structure</t>
  </si>
  <si>
    <t>Yes, changes planned (as per Q3)</t>
  </si>
  <si>
    <t>No changes planned (as per Q3)</t>
  </si>
  <si>
    <t>Is a documentation on the internal control system (ICS) available? Internal controls are mechanisms, rules, and procedures implemented by a company to ensure the integrity of financial and accounting information, promote accountability, and prevent fraud.</t>
  </si>
  <si>
    <t>1.1.2023 - 31.12.2023</t>
  </si>
  <si>
    <t>Total share capital</t>
  </si>
  <si>
    <t>Protected equity</t>
  </si>
  <si>
    <t>Total protected equity</t>
  </si>
  <si>
    <t>Reference for capital loss</t>
  </si>
  <si>
    <t>Overindebtedness (negative equity -&gt; 90 day remedy!)</t>
  </si>
  <si>
    <t>Capital loss (shareholder's equity&lt;reference)</t>
  </si>
  <si>
    <t>Related to Q6, does your company ensure a proper ICS process (e.g. control activities, preventive and detective controls) related to payment orders?</t>
  </si>
  <si>
    <t>Please describe the responsible person's highest degree of financial education.</t>
  </si>
  <si>
    <r>
      <t xml:space="preserve">Calculation error - </t>
    </r>
    <r>
      <rPr>
        <b/>
        <sz val="10"/>
        <color theme="1"/>
        <rFont val="Arial"/>
        <family val="2"/>
      </rPr>
      <t>please review your input again</t>
    </r>
    <r>
      <rPr>
        <sz val="10"/>
        <color theme="1"/>
        <rFont val="Arial"/>
        <family val="2"/>
      </rPr>
      <t>.</t>
    </r>
  </si>
  <si>
    <r>
      <t xml:space="preserve">- Note that all cells, which are red, are </t>
    </r>
    <r>
      <rPr>
        <b/>
        <sz val="10"/>
        <rFont val="Arial"/>
        <family val="2"/>
      </rPr>
      <t>required to be filled out in CHF</t>
    </r>
    <r>
      <rPr>
        <sz val="10"/>
        <rFont val="Arial"/>
        <family val="2"/>
      </rPr>
      <t>. In case that specific balances to do not exist - enter "0".</t>
    </r>
  </si>
  <si>
    <r>
      <t xml:space="preserve">- Please show asset related accounts (e.g. cash, inventories, fixed assets) with </t>
    </r>
    <r>
      <rPr>
        <b/>
        <sz val="10"/>
        <rFont val="Arial"/>
        <family val="2"/>
      </rPr>
      <t>positive values</t>
    </r>
    <r>
      <rPr>
        <sz val="10"/>
        <rFont val="Arial"/>
        <family val="2"/>
      </rPr>
      <t xml:space="preserve">, and equity- and liabilities-related accounts (e.g. trade payables, other current liabilities) with </t>
    </r>
    <r>
      <rPr>
        <b/>
        <sz val="10"/>
        <rFont val="Arial"/>
        <family val="2"/>
      </rPr>
      <t>negative values</t>
    </r>
    <r>
      <rPr>
        <sz val="10"/>
        <rFont val="Arial"/>
        <family val="2"/>
      </rPr>
      <t>.</t>
    </r>
  </si>
  <si>
    <r>
      <t xml:space="preserve">- Please show revenue and income-related accounts with </t>
    </r>
    <r>
      <rPr>
        <b/>
        <sz val="10"/>
        <rFont val="Arial"/>
        <family val="2"/>
      </rPr>
      <t xml:space="preserve">positive values </t>
    </r>
    <r>
      <rPr>
        <sz val="10"/>
        <rFont val="Arial"/>
        <family val="2"/>
      </rPr>
      <t xml:space="preserve">and expenses / costs with </t>
    </r>
    <r>
      <rPr>
        <b/>
        <sz val="10"/>
        <rFont val="Arial"/>
        <family val="2"/>
      </rPr>
      <t>negative values</t>
    </r>
    <r>
      <rPr>
        <sz val="10"/>
        <rFont val="Arial"/>
        <family val="2"/>
      </rPr>
      <t>.</t>
    </r>
  </si>
  <si>
    <t>Information on completing this file for the financial part of the application</t>
  </si>
  <si>
    <t>Q6.1</t>
  </si>
  <si>
    <t>Q7.1</t>
  </si>
  <si>
    <t>Q7.2</t>
  </si>
  <si>
    <t>Q7.2.1</t>
  </si>
  <si>
    <t>Q10.1</t>
  </si>
  <si>
    <t>Q10.2</t>
  </si>
  <si>
    <t>If yes (Q10.1), please elaborate on the situation(s) - if available/applicable including:
- parties involved,
- amount claimed,
- starting date and/or trigger event,
- if still ongoing: current status and possible outcome including impact (monetary impact, if quantifiable),
- if outcome is final: impact on business including quantification of impact,
- other material information not listed above.</t>
  </si>
  <si>
    <t>Q10.3</t>
  </si>
  <si>
    <t>Please confirm that the information and data in this file represent the applying company (i.e. stand-alone view, non-consolidated financials).</t>
  </si>
  <si>
    <r>
      <rPr>
        <b/>
        <sz val="8"/>
        <rFont val="Arial"/>
        <family val="2"/>
      </rPr>
      <t>.</t>
    </r>
    <r>
      <rPr>
        <b/>
        <sz val="14"/>
        <color rgb="FFFCE300"/>
        <rFont val="Arial"/>
        <family val="2"/>
      </rPr>
      <t>&gt;</t>
    </r>
    <r>
      <rPr>
        <b/>
        <sz val="8"/>
        <color theme="0"/>
        <rFont val="Arial"/>
        <family val="2"/>
      </rPr>
      <t xml:space="preserve"> On SECO list </t>
    </r>
    <r>
      <rPr>
        <b/>
        <sz val="14"/>
        <color rgb="FFFCE300"/>
        <rFont val="Arial"/>
        <family val="2"/>
      </rPr>
      <t>&lt;</t>
    </r>
  </si>
  <si>
    <t>Shareholder = economic beneficiary?</t>
  </si>
  <si>
    <t xml:space="preserve">    I hereby confirm that all shareholders/economic beneficiares as subjects of a sanction are disclosed in the table above. </t>
  </si>
  <si>
    <t>Confirm Economic Beneficiary</t>
  </si>
  <si>
    <t>I confirm that all economic beneficiaries are disclosed (in the table above or in the share register).</t>
  </si>
  <si>
    <t>I confirm that all sanctioned shareholders and economic beneficiaries (as per SECO list) are disclosed in the table above.</t>
  </si>
  <si>
    <t>If "Yes" in Q3, please confirm that these changes are reflected in the cash flow projections.</t>
  </si>
  <si>
    <t>1.0 Capitalization table</t>
  </si>
  <si>
    <t>2.0 Other questions</t>
  </si>
  <si>
    <t>Link - SECO List</t>
  </si>
  <si>
    <t>Convertible? (Y/N)</t>
  </si>
  <si>
    <t>Subordinated ? (Y/N)</t>
  </si>
  <si>
    <t>Convertible Bond Holder</t>
  </si>
  <si>
    <t>Key Assumptions</t>
  </si>
  <si>
    <t xml:space="preserve">Financial Overview </t>
  </si>
  <si>
    <t>-  A split of cash flow items between project- and non-project related items is only requested on revenue level. Total revenues comprise i) revenues arising from the Project, for which the grant is requested for, and ii) revenues from non-project-related business (= "Other Business" - if any).</t>
  </si>
  <si>
    <r>
      <t xml:space="preserve">- Please provide a short </t>
    </r>
    <r>
      <rPr>
        <b/>
        <sz val="10"/>
        <rFont val="Arial"/>
        <family val="2"/>
      </rPr>
      <t>explanation about the price/volume assumptions</t>
    </r>
    <r>
      <rPr>
        <sz val="10"/>
        <rFont val="Arial"/>
        <family val="2"/>
      </rPr>
      <t xml:space="preserve"> per product in tab "B17_Key Assumptions".</t>
    </r>
  </si>
  <si>
    <r>
      <t xml:space="preserve">- Please fill in the </t>
    </r>
    <r>
      <rPr>
        <b/>
        <sz val="10"/>
        <rFont val="Arial"/>
        <family val="2"/>
      </rPr>
      <t>Net Working Capital</t>
    </r>
    <r>
      <rPr>
        <sz val="10"/>
        <rFont val="Arial"/>
        <family val="2"/>
      </rPr>
      <t xml:space="preserve"> parameters in cells D98-D101.</t>
    </r>
  </si>
  <si>
    <t>Net Change in Cash before Innosuisse grant</t>
  </si>
  <si>
    <t>Other operating expenses</t>
  </si>
  <si>
    <t>Product Details</t>
  </si>
  <si>
    <t>please fill here in your price assumptions</t>
  </si>
  <si>
    <t>please fill in here your volume assumptions</t>
  </si>
  <si>
    <t>please fill in here  the product/service/solution name</t>
  </si>
  <si>
    <t>please describe here your assumptions supporting your top-down planning</t>
  </si>
  <si>
    <t xml:space="preserve">    I hereby confirm that all economic beneficiaries, should they be different from the shareholders, have been disclosed in the 
    share register or a separate document included in the application pack.</t>
  </si>
  <si>
    <t>New shareholders and their economic beneficiaries as a result of a conversion of a convertible bond into equity (during project tenor) must be added to the table 1.0 in the tab "B14_Ownership Structure " (please read the comment in      ).</t>
  </si>
  <si>
    <t>Financial income (incl. INNOSUISSE GRANT and other grants)</t>
  </si>
  <si>
    <t>Non-distributable legal reserves (50% of registered share capital for operating companies)</t>
  </si>
  <si>
    <r>
      <t>The below cap table must reflect the</t>
    </r>
    <r>
      <rPr>
        <b/>
        <sz val="10"/>
        <rFont val="Arial"/>
        <family val="2"/>
      </rPr>
      <t xml:space="preserve"> current shareholders</t>
    </r>
    <r>
      <rPr>
        <sz val="10"/>
        <rFont val="Arial"/>
        <family val="2"/>
      </rPr>
      <t xml:space="preserve"> in ranking order based on capital share. Furthermore, a </t>
    </r>
    <r>
      <rPr>
        <b/>
        <sz val="10"/>
        <rFont val="Arial"/>
        <family val="2"/>
      </rPr>
      <t>copy of the up-to-date share register</t>
    </r>
    <r>
      <rPr>
        <sz val="10"/>
        <rFont val="Arial"/>
        <family val="2"/>
      </rPr>
      <t xml:space="preserve"> (including </t>
    </r>
    <r>
      <rPr>
        <u/>
        <sz val="10"/>
        <rFont val="Arial"/>
        <family val="2"/>
      </rPr>
      <t>all</t>
    </r>
    <r>
      <rPr>
        <sz val="10"/>
        <rFont val="Arial"/>
        <family val="2"/>
      </rPr>
      <t xml:space="preserve"> shareholders) must be included in the application pack. Should any of the </t>
    </r>
    <r>
      <rPr>
        <b/>
        <sz val="10"/>
        <rFont val="Arial"/>
        <family val="2"/>
      </rPr>
      <t>economic beneficiaries</t>
    </r>
    <r>
      <rPr>
        <sz val="10"/>
        <rFont val="Arial"/>
        <family val="2"/>
      </rPr>
      <t xml:space="preserve"> differ from one of your shareholders (</t>
    </r>
    <r>
      <rPr>
        <i/>
        <sz val="10"/>
        <rFont val="Arial"/>
        <family val="2"/>
      </rPr>
      <t>this also includes the shareholders of corporate/institutional shareholders of your company</t>
    </r>
    <r>
      <rPr>
        <sz val="10"/>
        <rFont val="Arial"/>
        <family val="2"/>
      </rPr>
      <t xml:space="preserve">), kindly indicate so with disclosing the details for each economic beneficiary on the share register’s excerpt. </t>
    </r>
  </si>
  <si>
    <r>
      <t xml:space="preserve">Each shareholder and economic beneficiary </t>
    </r>
    <r>
      <rPr>
        <b/>
        <sz val="10"/>
        <rFont val="Arial"/>
        <family val="2"/>
      </rPr>
      <t>must not</t>
    </r>
    <r>
      <rPr>
        <sz val="10"/>
        <rFont val="Arial"/>
        <family val="2"/>
      </rPr>
      <t xml:space="preserve"> be sanctioned as per the </t>
    </r>
    <r>
      <rPr>
        <b/>
        <sz val="10"/>
        <rFont val="Arial"/>
        <family val="2"/>
      </rPr>
      <t>SECO list</t>
    </r>
    <r>
      <rPr>
        <sz val="10"/>
        <rFont val="Arial"/>
        <family val="2"/>
      </rPr>
      <t xml:space="preserve"> (see link below). Please </t>
    </r>
    <r>
      <rPr>
        <b/>
        <sz val="10"/>
        <rFont val="Arial"/>
        <family val="2"/>
      </rPr>
      <t xml:space="preserve">confirm for each shareholder </t>
    </r>
    <r>
      <rPr>
        <sz val="10"/>
        <rFont val="Arial"/>
        <family val="2"/>
      </rPr>
      <t>that it is not a subject of a sanction. If the economic beneficiary differs from the shareholder, it should be added separately with the appropriate selection in column J.</t>
    </r>
  </si>
  <si>
    <r>
      <t xml:space="preserve">Special case </t>
    </r>
    <r>
      <rPr>
        <b/>
        <sz val="10"/>
        <rFont val="Arial"/>
        <family val="2"/>
      </rPr>
      <t xml:space="preserve">convertible bonds </t>
    </r>
    <r>
      <rPr>
        <sz val="10"/>
        <rFont val="Arial"/>
        <family val="2"/>
      </rPr>
      <t xml:space="preserve">(as per the tab "Debt Grants Overview"): new shareholders and their economic beneficiaries as a result of a conversion </t>
    </r>
    <r>
      <rPr>
        <i/>
        <sz val="10"/>
        <rFont val="Arial"/>
        <family val="2"/>
      </rPr>
      <t xml:space="preserve">during the project tenor </t>
    </r>
    <r>
      <rPr>
        <sz val="10"/>
        <rFont val="Arial"/>
        <family val="2"/>
      </rPr>
      <t>must be added to the table below (column D and E not applicable). Please also select the dropdown in column J for each new shareholder and economic beneficiary.</t>
    </r>
  </si>
  <si>
    <t>Are there any changes to the capital structure (such as capital increases, future investments etc.) planned within the next five years?</t>
  </si>
  <si>
    <t>Are there any exit options during the project tenor for one or more of the shareholder listed above?</t>
  </si>
  <si>
    <t>If yes, please outline what kind of documentation is available as a backup (e.g. general assembly resolutions, LoI, commitment letters).</t>
  </si>
  <si>
    <r>
      <t xml:space="preserve">Cash-inflows from </t>
    </r>
    <r>
      <rPr>
        <b/>
        <sz val="10"/>
        <color theme="1"/>
        <rFont val="Arial"/>
        <family val="2"/>
        <scheme val="major"/>
      </rPr>
      <t>INNOSUISSE GRANT</t>
    </r>
  </si>
  <si>
    <t>--&gt;</t>
  </si>
  <si>
    <r>
      <t xml:space="preserve">- Note that the Cash Flow Statement refers to the </t>
    </r>
    <r>
      <rPr>
        <b/>
        <sz val="10"/>
        <rFont val="Arial"/>
        <family val="2"/>
      </rPr>
      <t>company as a whole</t>
    </r>
    <r>
      <rPr>
        <sz val="10"/>
        <rFont val="Arial"/>
        <family val="2"/>
      </rPr>
      <t xml:space="preserve"> and therefore also considers the project(s) for which the grant is requested for.</t>
    </r>
  </si>
  <si>
    <r>
      <rPr>
        <b/>
        <sz val="12"/>
        <color theme="0"/>
        <rFont val="Arial"/>
        <family val="2"/>
        <scheme val="major"/>
      </rPr>
      <t>This sheet is to capture your comments addressing required rework assignments.</t>
    </r>
    <r>
      <rPr>
        <b/>
        <sz val="10"/>
        <color theme="0"/>
        <rFont val="Arial"/>
        <family val="2"/>
        <scheme val="major"/>
      </rPr>
      <t xml:space="preserve">
</t>
    </r>
    <r>
      <rPr>
        <sz val="10"/>
        <color theme="0"/>
        <rFont val="Arial"/>
        <family val="2"/>
        <scheme val="major"/>
      </rPr>
      <t>Innosuisse may ask you to clarify specific aspects of your financials (actuals, projections, back-up information) after your submission of your application pack. In such a case, you will receive a prompt through Innosuisse's application platform to provide further data or information. This will allow Innosuisse to properly assess the financial health of the applying company.</t>
    </r>
  </si>
  <si>
    <r>
      <t xml:space="preserve">Please use the space </t>
    </r>
    <r>
      <rPr>
        <sz val="10"/>
        <color theme="0"/>
        <rFont val="Arial"/>
        <family val="2"/>
        <scheme val="major"/>
      </rPr>
      <t>(cells are adjustable)</t>
    </r>
    <r>
      <rPr>
        <b/>
        <sz val="10"/>
        <color theme="0"/>
        <rFont val="Arial"/>
        <family val="2"/>
        <scheme val="major"/>
      </rPr>
      <t xml:space="preserve"> below to provide your explanations and comments.</t>
    </r>
  </si>
  <si>
    <t>Please enter your explanations here:</t>
  </si>
  <si>
    <t>Rework Comments (to be used after the submission of this application in case of required clarifications)</t>
  </si>
  <si>
    <t>Drawn amount in CHF as of 
31 December 2024</t>
  </si>
  <si>
    <t>Proceeds from issuance of equity (nominal equity)</t>
  </si>
  <si>
    <t>Proceeds from issuance of equity (agio)</t>
  </si>
  <si>
    <t>New share capital raised (nominal equity)</t>
  </si>
  <si>
    <t>1.1.2024 - 31.12.2024</t>
  </si>
  <si>
    <t>If yes (Q10.1), please state the amount of the provision recognized in the balance sheet as per 31.12.2024.</t>
  </si>
  <si>
    <r>
      <t xml:space="preserve">- Consider data consistency: </t>
    </r>
    <r>
      <rPr>
        <b/>
        <sz val="10"/>
        <rFont val="Arial"/>
        <family val="2"/>
      </rPr>
      <t>See balancing check below the table (check equals 0</t>
    </r>
    <r>
      <rPr>
        <sz val="10"/>
        <rFont val="Arial"/>
        <family val="2"/>
      </rPr>
      <t>).</t>
    </r>
  </si>
  <si>
    <r>
      <t xml:space="preserve">- Please show </t>
    </r>
    <r>
      <rPr>
        <b/>
        <sz val="10"/>
        <rFont val="Arial"/>
        <family val="2"/>
      </rPr>
      <t>cash inflows in positive numbers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cash outflows in negative numbers</t>
    </r>
    <r>
      <rPr>
        <sz val="10"/>
        <rFont val="Arial"/>
        <family val="2"/>
      </rPr>
      <t>.</t>
    </r>
  </si>
  <si>
    <r>
      <t xml:space="preserve">- Please enter the </t>
    </r>
    <r>
      <rPr>
        <b/>
        <sz val="10"/>
        <rFont val="Arial"/>
        <family val="2"/>
      </rPr>
      <t>requested grant amount</t>
    </r>
    <r>
      <rPr>
        <sz val="10"/>
        <rFont val="Arial"/>
        <family val="2"/>
      </rPr>
      <t xml:space="preserve"> in cells J125-O125, considering that grants are typically disbursed in three installments (50% / 30% / 20%)</t>
    </r>
  </si>
  <si>
    <t>Short description of drivers and assumptions (2025-2030)</t>
  </si>
  <si>
    <t>Legal reserves (agio from equity round)</t>
  </si>
  <si>
    <t>Additional legal reserves</t>
  </si>
  <si>
    <r>
      <t xml:space="preserve">- Pre-existing </t>
    </r>
    <r>
      <rPr>
        <b/>
        <sz val="10"/>
        <rFont val="Arial"/>
        <family val="2"/>
      </rPr>
      <t>additional legal reserves (line 137) are by default rolled over</t>
    </r>
    <r>
      <rPr>
        <sz val="10"/>
        <rFont val="Arial"/>
        <family val="2"/>
      </rPr>
      <t>; should you plan to inclde additional legal reserves for the periods 2025 - 2030 in the cells J137-O137, please ensure that the amounts are properly rolled over in subseqent periods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</si>
</sst>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 &quot;CHF&quot;\ * #,##0_ ;_ &quot;CHF&quot;\ * \-#,##0_ ;_ &quot;CHF&quot;\ * &quot;-&quot;??_ ;_ @_ "/>
    <numFmt numFmtId="166" formatCode="0.0"/>
    <numFmt numFmtId="167" formatCode="0.0%"/>
    <numFmt numFmtId="168" formatCode="&quot;CHF&quot;\ #,##0.00"/>
    <numFmt numFmtId="169" formatCode="#,##0_);\(#,##0\);0"/>
    <numFmt numFmtId="170" formatCode="_ &quot;CHF&quot;\ * #,##0_ ;_ &quot;CHF&quot;\ * \(#,##0\)_ ;_ &quot;CHF&quot;\ * &quot;-&quot;??_ ;_ @_ "/>
    <numFmt numFmtId="171" formatCode="_(* #,##0_);_(* \(#,##0\);_(* &quot;-&quot;??_);_(@_)"/>
    <numFmt numFmtId="172" formatCode="_ [$CHF-807]\ * #,##0.00_ ;_ [$CHF-807]\ * \-#,##0.00_ ;_ [$CHF-807]\ * &quot;-&quot;??_ ;_ @_ "/>
    <numFmt numFmtId="173" formatCode="#,##0.00;\(#,##0.00\);0.00"/>
    <numFmt numFmtId="174" formatCode="#,##0;\(#,##0\);0"/>
    <numFmt numFmtId="175" formatCode="#,##0.00000000000000"/>
  </numFmts>
  <fonts count="75">
    <font>
      <sz val="11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sz val="8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name val="Arial"/>
      <family val="2"/>
      <scheme val="major"/>
    </font>
    <font>
      <i/>
      <sz val="8"/>
      <color theme="1"/>
      <name val="Arial"/>
      <family val="2"/>
    </font>
    <font>
      <sz val="12.1"/>
      <color rgb="FF454545"/>
      <name val="Arial"/>
      <family val="2"/>
    </font>
    <font>
      <sz val="8"/>
      <name val="Calibri"/>
      <family val="2"/>
    </font>
    <font>
      <b/>
      <sz val="16"/>
      <color rgb="FF383B42"/>
      <name val="Arial"/>
      <family val="2"/>
      <scheme val="minor"/>
    </font>
    <font>
      <sz val="10"/>
      <name val="Arial"/>
      <family val="2"/>
      <scheme val="minor"/>
    </font>
    <font>
      <b/>
      <sz val="10"/>
      <color rgb="FF383B42"/>
      <name val="Arial"/>
      <family val="2"/>
      <scheme val="major"/>
    </font>
    <font>
      <i/>
      <sz val="10"/>
      <color rgb="FF6B6C71"/>
      <name val="Arial"/>
      <family val="2"/>
      <scheme val="minor"/>
    </font>
    <font>
      <b/>
      <sz val="10"/>
      <color theme="0"/>
      <name val="Arial"/>
      <family val="2"/>
      <scheme val="major"/>
    </font>
    <font>
      <sz val="10"/>
      <name val="Calibri"/>
      <family val="2"/>
    </font>
    <font>
      <b/>
      <sz val="10"/>
      <color rgb="FFF8F8F8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10"/>
      <color rgb="FF000000"/>
      <name val="Arial"/>
      <family val="2"/>
    </font>
    <font>
      <sz val="10"/>
      <color rgb="FFF8F8F8"/>
      <name val="Arial Nova Bold"/>
    </font>
    <font>
      <b/>
      <sz val="10"/>
      <color rgb="FFF8F8F8"/>
      <name val="Arial"/>
      <family val="2"/>
    </font>
    <font>
      <sz val="10"/>
      <color rgb="FF000000"/>
      <name val="Arial Nova Bold"/>
    </font>
    <font>
      <sz val="10"/>
      <name val="Arial Nova Bold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rgb="FF6B6C71"/>
      <name val="Arial"/>
      <family val="2"/>
      <scheme val="minor"/>
    </font>
    <font>
      <u/>
      <sz val="10"/>
      <color rgb="FF3149C1"/>
      <name val="Arial"/>
      <family val="2"/>
    </font>
    <font>
      <sz val="10"/>
      <color rgb="FF383B42"/>
      <name val="Arial Nova Bold"/>
    </font>
    <font>
      <b/>
      <sz val="10"/>
      <color rgb="FF383B42"/>
      <name val="Arial"/>
      <family val="2"/>
    </font>
    <font>
      <u/>
      <sz val="10"/>
      <color rgb="FFFF0000"/>
      <name val="Arial"/>
      <family val="2"/>
    </font>
    <font>
      <b/>
      <sz val="9"/>
      <color theme="0"/>
      <name val="Arial"/>
      <family val="2"/>
    </font>
    <font>
      <i/>
      <sz val="10"/>
      <color theme="1"/>
      <name val="Arial"/>
      <family val="2"/>
      <scheme val="major"/>
    </font>
    <font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  <scheme val="major"/>
    </font>
    <font>
      <i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B050"/>
      <name val="Arial"/>
      <family val="2"/>
      <scheme val="minor"/>
    </font>
    <font>
      <strike/>
      <sz val="10"/>
      <name val="Arial"/>
      <family val="2"/>
    </font>
    <font>
      <sz val="11"/>
      <color rgb="FF00B050"/>
      <name val="Arial"/>
      <family val="2"/>
    </font>
    <font>
      <b/>
      <sz val="14"/>
      <color rgb="FFFCE300"/>
      <name val="Arial"/>
      <family val="2"/>
    </font>
    <font>
      <b/>
      <sz val="8"/>
      <name val="Arial"/>
      <family val="2"/>
    </font>
    <font>
      <sz val="8"/>
      <color rgb="FF00B050"/>
      <name val="Arial"/>
      <family val="2"/>
    </font>
    <font>
      <sz val="11"/>
      <color rgb="FFFF0000"/>
      <name val="Arial"/>
      <family val="2"/>
    </font>
    <font>
      <i/>
      <sz val="11"/>
      <color theme="1" tint="0.499984740745262"/>
      <name val="Arial"/>
      <family val="2"/>
    </font>
    <font>
      <sz val="10"/>
      <color theme="1" tint="0.499984740745262"/>
      <name val="Arial"/>
      <family val="2"/>
      <scheme val="major"/>
    </font>
    <font>
      <i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i/>
      <sz val="8"/>
      <color theme="1"/>
      <name val="Arial"/>
      <family val="2"/>
      <scheme val="major"/>
    </font>
    <font>
      <i/>
      <sz val="8"/>
      <name val="Arial"/>
      <family val="2"/>
      <scheme val="minor"/>
    </font>
    <font>
      <b/>
      <i/>
      <sz val="10"/>
      <color theme="1" tint="0.499984740745262"/>
      <name val="Arial"/>
      <family val="2"/>
      <scheme val="major"/>
    </font>
    <font>
      <u/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  <scheme val="major"/>
    </font>
    <font>
      <b/>
      <sz val="12"/>
      <color theme="0"/>
      <name val="Arial"/>
      <family val="2"/>
      <scheme val="major"/>
    </font>
    <font>
      <sz val="14"/>
      <color theme="1"/>
      <name val="Arial"/>
      <family val="2"/>
    </font>
    <font>
      <i/>
      <sz val="11"/>
      <name val="Arial"/>
      <family val="2"/>
    </font>
    <font>
      <b/>
      <sz val="10"/>
      <color rgb="FF000000"/>
      <name val="Arial Nova Bold"/>
    </font>
  </fonts>
  <fills count="17">
    <fill>
      <patternFill patternType="none"/>
    </fill>
    <fill>
      <patternFill patternType="gray125"/>
    </fill>
    <fill>
      <patternFill patternType="solid">
        <fgColor rgb="FFB0B0B2"/>
        <bgColor indexed="64"/>
      </patternFill>
    </fill>
    <fill>
      <patternFill patternType="solid">
        <fgColor rgb="FF383B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F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0BAEB"/>
        <bgColor indexed="64"/>
      </patternFill>
    </fill>
    <fill>
      <patternFill patternType="solid">
        <fgColor rgb="FFFFCFCD"/>
        <bgColor indexed="64"/>
      </patternFill>
    </fill>
    <fill>
      <patternFill patternType="lightUp">
        <fgColor rgb="FF6B6C71"/>
        <bgColor rgb="FFB0B0B2"/>
      </patternFill>
    </fill>
    <fill>
      <patternFill patternType="solid">
        <fgColor rgb="FF3A3B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EF9C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0B0B2"/>
      </left>
      <right style="thin">
        <color rgb="FFB0B0B2"/>
      </right>
      <top style="thin">
        <color rgb="FFB0B0B2"/>
      </top>
      <bottom style="thin">
        <color rgb="FFB0B0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rgb="FFB0B0B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0B0B2"/>
      </left>
      <right style="thin">
        <color rgb="FFB0B0B2"/>
      </right>
      <top style="thin">
        <color rgb="FFB0B0B2"/>
      </top>
      <bottom/>
      <diagonal/>
    </border>
    <border>
      <left style="thin">
        <color rgb="FFB0B0B2"/>
      </left>
      <right style="thin">
        <color rgb="FFB0B0B2"/>
      </right>
      <top/>
      <bottom style="thin">
        <color theme="0" tint="-0.24994659260841701"/>
      </bottom>
      <diagonal/>
    </border>
    <border>
      <left style="thin">
        <color rgb="FF6B6C71"/>
      </left>
      <right style="thin">
        <color rgb="FF6B6C71"/>
      </right>
      <top style="thin">
        <color rgb="FF6B6C71"/>
      </top>
      <bottom style="thin">
        <color rgb="FF6B6C7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0B0B2"/>
      </left>
      <right style="thin">
        <color rgb="FFB0B0B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7F7F7F"/>
      </right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B0B0B2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6">
    <xf numFmtId="0" fontId="0" fillId="0" borderId="0"/>
    <xf numFmtId="0" fontId="43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169" fontId="28" fillId="6" borderId="6" applyProtection="0">
      <alignment horizontal="right"/>
    </xf>
    <xf numFmtId="0" fontId="27" fillId="0" borderId="0" applyNumberFormat="0" applyFill="0" applyAlignment="0" applyProtection="0"/>
    <xf numFmtId="170" fontId="29" fillId="7" borderId="9" applyAlignment="0" applyProtection="0"/>
    <xf numFmtId="0" fontId="26" fillId="11" borderId="0" applyAlignment="0" applyProtection="0"/>
    <xf numFmtId="169" fontId="30" fillId="6" borderId="6" applyAlignment="0" applyProtection="0"/>
    <xf numFmtId="165" fontId="28" fillId="8" borderId="6" applyProtection="0">
      <alignment horizontal="right"/>
    </xf>
    <xf numFmtId="169" fontId="28" fillId="8" borderId="6" applyProtection="0">
      <alignment horizontal="right"/>
    </xf>
    <xf numFmtId="169" fontId="29" fillId="7" borderId="9" applyAlignment="0" applyProtection="0"/>
    <xf numFmtId="164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389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3" borderId="0" xfId="0" applyFont="1" applyFill="1" applyAlignment="1" applyProtection="1">
      <alignment vertical="center"/>
    </xf>
    <xf numFmtId="0" fontId="16" fillId="3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Fill="1"/>
    <xf numFmtId="0" fontId="25" fillId="0" borderId="0" xfId="0" applyFont="1" applyAlignment="1">
      <alignment horizontal="left" vertical="center" wrapText="1" indent="1"/>
    </xf>
    <xf numFmtId="0" fontId="0" fillId="5" borderId="0" xfId="0" applyFill="1"/>
    <xf numFmtId="0" fontId="7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ont="1" applyFill="1"/>
    <xf numFmtId="0" fontId="0" fillId="0" borderId="0" xfId="0" applyFont="1"/>
    <xf numFmtId="0" fontId="4" fillId="0" borderId="0" xfId="0" applyFont="1" applyFill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7" fillId="10" borderId="0" xfId="0" applyFont="1" applyFill="1"/>
    <xf numFmtId="171" fontId="0" fillId="10" borderId="0" xfId="13" applyNumberFormat="1" applyFont="1" applyFill="1" applyAlignment="1"/>
    <xf numFmtId="3" fontId="0" fillId="10" borderId="0" xfId="0" applyNumberFormat="1" applyFill="1" applyAlignment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1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3" fillId="9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6" fillId="12" borderId="0" xfId="0" applyNumberFormat="1" applyFont="1" applyFill="1" applyAlignment="1" applyProtection="1">
      <alignment horizontal="center" vertical="center"/>
    </xf>
    <xf numFmtId="0" fontId="6" fillId="12" borderId="0" xfId="0" applyNumberFormat="1" applyFont="1" applyFill="1" applyAlignment="1" applyProtection="1">
      <alignment horizontal="left" vertical="center" wrapText="1"/>
    </xf>
    <xf numFmtId="49" fontId="3" fillId="12" borderId="0" xfId="0" applyNumberFormat="1" applyFont="1" applyFill="1" applyAlignment="1" applyProtection="1">
      <alignment vertical="center"/>
    </xf>
    <xf numFmtId="0" fontId="3" fillId="12" borderId="0" xfId="0" applyFont="1" applyFill="1" applyAlignment="1" applyProtection="1">
      <alignment vertical="center"/>
    </xf>
    <xf numFmtId="0" fontId="3" fillId="12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7" fillId="12" borderId="0" xfId="0" applyNumberFormat="1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166" fontId="4" fillId="0" borderId="0" xfId="0" applyNumberFormat="1" applyFont="1" applyAlignment="1" applyProtection="1">
      <alignment vertical="center"/>
    </xf>
    <xf numFmtId="0" fontId="3" fillId="0" borderId="0" xfId="0" applyFont="1" applyProtection="1"/>
    <xf numFmtId="0" fontId="0" fillId="0" borderId="0" xfId="0" applyProtection="1"/>
    <xf numFmtId="0" fontId="3" fillId="0" borderId="2" xfId="0" applyFont="1" applyBorder="1" applyAlignment="1" applyProtection="1">
      <alignment vertical="center" wrapText="1"/>
    </xf>
    <xf numFmtId="169" fontId="28" fillId="6" borderId="6" xfId="5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</xf>
    <xf numFmtId="0" fontId="31" fillId="3" borderId="0" xfId="0" applyFont="1" applyFill="1" applyBorder="1" applyAlignment="1" applyProtection="1">
      <alignment horizontal="centerContinuous" vertical="distributed"/>
    </xf>
    <xf numFmtId="0" fontId="3" fillId="0" borderId="2" xfId="0" applyFont="1" applyBorder="1" applyProtection="1">
      <protection locked="0"/>
    </xf>
    <xf numFmtId="0" fontId="27" fillId="0" borderId="0" xfId="6" applyProtection="1"/>
    <xf numFmtId="0" fontId="11" fillId="0" borderId="0" xfId="0" quotePrefix="1" applyFont="1" applyAlignment="1" applyProtection="1"/>
    <xf numFmtId="0" fontId="11" fillId="0" borderId="0" xfId="0" applyFont="1" applyBorder="1" applyAlignment="1" applyProtection="1"/>
    <xf numFmtId="0" fontId="11" fillId="0" borderId="0" xfId="0" applyFont="1" applyAlignment="1" applyProtection="1"/>
    <xf numFmtId="0" fontId="11" fillId="0" borderId="0" xfId="0" quotePrefix="1" applyFont="1" applyFill="1" applyAlignment="1" applyProtection="1">
      <alignment horizontal="left" indent="1"/>
    </xf>
    <xf numFmtId="0" fontId="11" fillId="0" borderId="0" xfId="0" applyFont="1" applyAlignment="1" applyProtection="1">
      <alignment horizontal="left" indent="1"/>
    </xf>
    <xf numFmtId="0" fontId="21" fillId="0" borderId="0" xfId="0" applyFont="1" applyProtection="1"/>
    <xf numFmtId="0" fontId="31" fillId="3" borderId="0" xfId="0" applyFont="1" applyFill="1" applyProtection="1"/>
    <xf numFmtId="0" fontId="31" fillId="3" borderId="0" xfId="0" applyFont="1" applyFill="1" applyBorder="1" applyProtection="1"/>
    <xf numFmtId="0" fontId="31" fillId="3" borderId="0" xfId="0" applyFont="1" applyFill="1" applyBorder="1" applyAlignment="1" applyProtection="1">
      <alignment horizontal="right"/>
    </xf>
    <xf numFmtId="0" fontId="21" fillId="3" borderId="10" xfId="0" applyNumberFormat="1" applyFont="1" applyFill="1" applyBorder="1" applyProtection="1"/>
    <xf numFmtId="49" fontId="33" fillId="2" borderId="0" xfId="3" applyNumberFormat="1" applyFont="1" applyFill="1" applyAlignment="1" applyProtection="1"/>
    <xf numFmtId="0" fontId="21" fillId="0" borderId="1" xfId="0" applyFont="1" applyBorder="1" applyProtection="1"/>
    <xf numFmtId="0" fontId="21" fillId="0" borderId="1" xfId="0" applyFont="1" applyFill="1" applyBorder="1" applyProtection="1"/>
    <xf numFmtId="49" fontId="34" fillId="9" borderId="0" xfId="3" applyNumberFormat="1" applyFont="1" applyFill="1" applyAlignment="1" applyProtection="1"/>
    <xf numFmtId="0" fontId="23" fillId="0" borderId="1" xfId="0" applyFont="1" applyFill="1" applyBorder="1" applyProtection="1"/>
    <xf numFmtId="0" fontId="21" fillId="0" borderId="1" xfId="0" applyFont="1" applyFill="1" applyBorder="1" applyAlignment="1" applyProtection="1"/>
    <xf numFmtId="0" fontId="21" fillId="0" borderId="1" xfId="0" applyFont="1" applyFill="1" applyBorder="1" applyAlignment="1" applyProtection="1">
      <alignment horizontal="left"/>
    </xf>
    <xf numFmtId="0" fontId="0" fillId="0" borderId="0" xfId="0" applyBorder="1" applyProtection="1"/>
    <xf numFmtId="0" fontId="3" fillId="0" borderId="0" xfId="0" applyFont="1" applyAlignment="1" applyProtection="1">
      <alignment horizontal="right"/>
    </xf>
    <xf numFmtId="0" fontId="23" fillId="0" borderId="7" xfId="0" applyNumberFormat="1" applyFont="1" applyFill="1" applyBorder="1" applyProtection="1">
      <protection locked="0"/>
    </xf>
    <xf numFmtId="0" fontId="23" fillId="0" borderId="2" xfId="0" applyNumberFormat="1" applyFont="1" applyFill="1" applyBorder="1" applyProtection="1">
      <protection locked="0"/>
    </xf>
    <xf numFmtId="0" fontId="23" fillId="0" borderId="8" xfId="0" applyNumberFormat="1" applyFont="1" applyFill="1" applyBorder="1" applyProtection="1">
      <protection locked="0"/>
    </xf>
    <xf numFmtId="167" fontId="23" fillId="0" borderId="13" xfId="2" applyNumberFormat="1" applyFont="1" applyFill="1" applyBorder="1" applyProtection="1">
      <protection locked="0"/>
    </xf>
    <xf numFmtId="9" fontId="21" fillId="0" borderId="11" xfId="2" applyFont="1" applyFill="1" applyBorder="1" applyProtection="1">
      <protection locked="0"/>
    </xf>
    <xf numFmtId="0" fontId="12" fillId="0" borderId="0" xfId="0" applyFont="1" applyAlignment="1" applyProtection="1">
      <alignment vertical="center" wrapText="1"/>
    </xf>
    <xf numFmtId="0" fontId="16" fillId="3" borderId="0" xfId="0" applyFont="1" applyFill="1" applyAlignment="1" applyProtection="1">
      <alignment vertical="center" wrapText="1"/>
    </xf>
    <xf numFmtId="0" fontId="16" fillId="3" borderId="0" xfId="0" applyFont="1" applyFill="1" applyAlignment="1" applyProtection="1">
      <alignment horizontal="right" vertical="center" wrapText="1"/>
    </xf>
    <xf numFmtId="169" fontId="28" fillId="6" borderId="6" xfId="5" applyAlignment="1" applyProtection="1">
      <alignment vertical="center"/>
      <protection locked="0"/>
    </xf>
    <xf numFmtId="168" fontId="28" fillId="6" borderId="6" xfId="5" applyNumberFormat="1" applyFont="1" applyAlignment="1" applyProtection="1">
      <alignment vertical="center" wrapText="1"/>
      <protection locked="0"/>
    </xf>
    <xf numFmtId="14" fontId="28" fillId="6" borderId="6" xfId="5" applyNumberFormat="1" applyFont="1" applyAlignment="1" applyProtection="1">
      <alignment vertical="center" wrapText="1"/>
      <protection locked="0"/>
    </xf>
    <xf numFmtId="166" fontId="28" fillId="0" borderId="6" xfId="5" applyNumberFormat="1" applyFont="1" applyFill="1" applyAlignment="1" applyProtection="1">
      <alignment vertical="center" wrapText="1"/>
      <protection locked="0"/>
    </xf>
    <xf numFmtId="172" fontId="3" fillId="0" borderId="2" xfId="0" applyNumberFormat="1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49" fontId="3" fillId="0" borderId="2" xfId="0" applyNumberFormat="1" applyFont="1" applyBorder="1" applyProtection="1">
      <protection locked="0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Protection="1"/>
    <xf numFmtId="0" fontId="12" fillId="0" borderId="0" xfId="0" applyFont="1" applyAlignment="1" applyProtection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3" fillId="0" borderId="0" xfId="0" applyFont="1" applyFill="1" applyAlignment="1" applyProtection="1">
      <alignment horizontal="right"/>
    </xf>
    <xf numFmtId="0" fontId="16" fillId="3" borderId="0" xfId="0" applyFont="1" applyFill="1" applyProtection="1"/>
    <xf numFmtId="0" fontId="16" fillId="3" borderId="0" xfId="0" applyFont="1" applyFill="1" applyAlignment="1" applyProtection="1">
      <alignment horizontal="right" wrapText="1"/>
    </xf>
    <xf numFmtId="49" fontId="35" fillId="0" borderId="2" xfId="3" applyNumberFormat="1" applyFont="1" applyBorder="1" applyProtection="1"/>
    <xf numFmtId="49" fontId="36" fillId="2" borderId="0" xfId="3" applyNumberFormat="1" applyFont="1" applyFill="1" applyProtection="1"/>
    <xf numFmtId="49" fontId="35" fillId="0" borderId="2" xfId="3" applyNumberFormat="1" applyFont="1" applyBorder="1" applyAlignment="1" applyProtection="1">
      <alignment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169" fontId="28" fillId="6" borderId="6" xfId="5" applyFont="1" applyAlignment="1" applyProtection="1">
      <alignment vertical="center" wrapText="1"/>
      <protection locked="0"/>
    </xf>
    <xf numFmtId="173" fontId="3" fillId="0" borderId="2" xfId="0" applyNumberFormat="1" applyFont="1" applyBorder="1" applyProtection="1">
      <protection locked="0"/>
    </xf>
    <xf numFmtId="173" fontId="28" fillId="6" borderId="6" xfId="5" applyNumberFormat="1" applyFont="1" applyProtection="1">
      <alignment horizontal="right"/>
    </xf>
    <xf numFmtId="173" fontId="28" fillId="6" borderId="6" xfId="5" applyNumberFormat="1" applyFont="1" applyProtection="1">
      <alignment horizontal="right"/>
      <protection locked="0"/>
    </xf>
    <xf numFmtId="173" fontId="33" fillId="2" borderId="0" xfId="3" applyNumberFormat="1" applyFont="1" applyFill="1" applyBorder="1" applyProtection="1"/>
    <xf numFmtId="173" fontId="33" fillId="2" borderId="0" xfId="0" applyNumberFormat="1" applyFont="1" applyFill="1" applyBorder="1" applyProtection="1"/>
    <xf numFmtId="173" fontId="42" fillId="6" borderId="6" xfId="9" applyNumberFormat="1" applyFont="1" applyProtection="1"/>
    <xf numFmtId="173" fontId="30" fillId="6" borderId="6" xfId="9" applyNumberFormat="1" applyFont="1" applyProtection="1"/>
    <xf numFmtId="173" fontId="22" fillId="9" borderId="0" xfId="0" applyNumberFormat="1" applyFont="1" applyFill="1" applyBorder="1" applyProtection="1"/>
    <xf numFmtId="173" fontId="22" fillId="9" borderId="4" xfId="0" applyNumberFormat="1" applyFont="1" applyFill="1" applyBorder="1" applyProtection="1"/>
    <xf numFmtId="173" fontId="21" fillId="0" borderId="5" xfId="0" applyNumberFormat="1" applyFont="1" applyFill="1" applyBorder="1" applyAlignment="1" applyProtection="1">
      <alignment horizontal="right"/>
    </xf>
    <xf numFmtId="173" fontId="21" fillId="4" borderId="5" xfId="0" applyNumberFormat="1" applyFont="1" applyFill="1" applyBorder="1" applyProtection="1"/>
    <xf numFmtId="173" fontId="23" fillId="0" borderId="5" xfId="0" applyNumberFormat="1" applyFont="1" applyFill="1" applyBorder="1" applyAlignment="1" applyProtection="1">
      <alignment horizontal="right"/>
    </xf>
    <xf numFmtId="173" fontId="23" fillId="4" borderId="5" xfId="0" applyNumberFormat="1" applyFont="1" applyFill="1" applyBorder="1" applyProtection="1"/>
    <xf numFmtId="173" fontId="23" fillId="0" borderId="0" xfId="0" applyNumberFormat="1" applyFont="1" applyFill="1" applyBorder="1" applyAlignment="1" applyProtection="1">
      <alignment horizontal="right"/>
    </xf>
    <xf numFmtId="173" fontId="23" fillId="4" borderId="0" xfId="0" applyNumberFormat="1" applyFont="1" applyFill="1" applyBorder="1" applyProtection="1"/>
    <xf numFmtId="173" fontId="33" fillId="2" borderId="0" xfId="0" applyNumberFormat="1" applyFont="1" applyFill="1" applyProtection="1"/>
    <xf numFmtId="173" fontId="32" fillId="11" borderId="0" xfId="8" applyNumberFormat="1" applyFont="1" applyAlignment="1" applyProtection="1">
      <alignment horizontal="right"/>
    </xf>
    <xf numFmtId="0" fontId="27" fillId="0" borderId="0" xfId="6" applyAlignment="1" applyProtection="1">
      <alignment horizontal="center"/>
    </xf>
    <xf numFmtId="174" fontId="3" fillId="0" borderId="2" xfId="0" applyNumberFormat="1" applyFont="1" applyBorder="1" applyAlignment="1" applyProtection="1">
      <alignment horizontal="right"/>
      <protection locked="0"/>
    </xf>
    <xf numFmtId="174" fontId="37" fillId="2" borderId="0" xfId="0" applyNumberFormat="1" applyFont="1" applyFill="1" applyAlignment="1" applyProtection="1">
      <alignment horizontal="right"/>
    </xf>
    <xf numFmtId="174" fontId="4" fillId="9" borderId="0" xfId="0" applyNumberFormat="1" applyFont="1" applyFill="1" applyAlignment="1" applyProtection="1">
      <alignment horizontal="right"/>
    </xf>
    <xf numFmtId="174" fontId="3" fillId="0" borderId="2" xfId="0" applyNumberFormat="1" applyFont="1" applyBorder="1" applyProtection="1">
      <protection locked="0"/>
    </xf>
    <xf numFmtId="171" fontId="0" fillId="10" borderId="0" xfId="0" applyNumberFormat="1" applyFill="1" applyAlignment="1"/>
    <xf numFmtId="0" fontId="16" fillId="3" borderId="0" xfId="0" applyFont="1" applyFill="1" applyAlignment="1" applyProtection="1">
      <alignment horizontal="center"/>
    </xf>
    <xf numFmtId="14" fontId="16" fillId="3" borderId="0" xfId="0" applyNumberFormat="1" applyFont="1" applyFill="1" applyProtection="1"/>
    <xf numFmtId="174" fontId="37" fillId="2" borderId="0" xfId="0" applyNumberFormat="1" applyFont="1" applyFill="1" applyProtection="1"/>
    <xf numFmtId="174" fontId="4" fillId="9" borderId="0" xfId="0" applyNumberFormat="1" applyFont="1" applyFill="1" applyProtection="1"/>
    <xf numFmtId="0" fontId="3" fillId="0" borderId="0" xfId="0" applyFont="1" applyAlignment="1" applyProtection="1">
      <alignment horizontal="center"/>
    </xf>
    <xf numFmtId="174" fontId="3" fillId="0" borderId="0" xfId="0" applyNumberFormat="1" applyFont="1" applyProtection="1"/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5" fillId="0" borderId="2" xfId="3" applyFont="1" applyBorder="1" applyAlignment="1" applyProtection="1">
      <alignment horizontal="center"/>
      <protection locked="0"/>
    </xf>
    <xf numFmtId="1" fontId="35" fillId="0" borderId="2" xfId="3" applyNumberFormat="1" applyFont="1" applyBorder="1" applyAlignment="1" applyProtection="1">
      <alignment horizontal="center"/>
      <protection locked="0"/>
    </xf>
    <xf numFmtId="49" fontId="35" fillId="0" borderId="2" xfId="3" applyNumberFormat="1" applyFont="1" applyBorder="1" applyAlignment="1" applyProtection="1">
      <alignment horizontal="center"/>
      <protection locked="0"/>
    </xf>
    <xf numFmtId="49" fontId="36" fillId="2" borderId="0" xfId="3" applyNumberFormat="1" applyFont="1" applyFill="1" applyAlignment="1" applyProtection="1">
      <alignment horizontal="center"/>
      <protection locked="0"/>
    </xf>
    <xf numFmtId="1" fontId="36" fillId="2" borderId="0" xfId="3" applyNumberFormat="1" applyFont="1" applyFill="1" applyAlignment="1" applyProtection="1">
      <alignment horizontal="center"/>
      <protection locked="0"/>
    </xf>
    <xf numFmtId="49" fontId="38" fillId="9" borderId="0" xfId="3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47" fillId="12" borderId="0" xfId="0" applyNumberFormat="1" applyFont="1" applyFill="1" applyAlignment="1" applyProtection="1">
      <alignment vertical="center"/>
      <protection locked="0"/>
    </xf>
    <xf numFmtId="0" fontId="6" fillId="12" borderId="0" xfId="0" applyNumberFormat="1" applyFont="1" applyFill="1" applyAlignment="1" applyProtection="1">
      <alignment horizontal="center" vertical="center"/>
      <protection locked="0"/>
    </xf>
    <xf numFmtId="0" fontId="6" fillId="12" borderId="0" xfId="0" applyFont="1" applyFill="1" applyAlignment="1" applyProtection="1">
      <alignment horizontal="center" vertical="center"/>
      <protection locked="0"/>
    </xf>
    <xf numFmtId="49" fontId="3" fillId="12" borderId="0" xfId="0" applyNumberFormat="1" applyFont="1" applyFill="1" applyAlignment="1" applyProtection="1">
      <alignment vertical="center"/>
      <protection locked="0"/>
    </xf>
    <xf numFmtId="0" fontId="3" fillId="12" borderId="0" xfId="0" applyFont="1" applyFill="1" applyAlignment="1" applyProtection="1">
      <alignment vertical="center"/>
      <protection locked="0"/>
    </xf>
    <xf numFmtId="0" fontId="3" fillId="12" borderId="0" xfId="0" applyFont="1" applyFill="1" applyBorder="1" applyAlignment="1" applyProtection="1">
      <alignment vertical="center"/>
      <protection locked="0"/>
    </xf>
    <xf numFmtId="0" fontId="11" fillId="0" borderId="0" xfId="0" quotePrefix="1" applyFont="1" applyAlignment="1" applyProtection="1">
      <alignment horizontal="center"/>
    </xf>
    <xf numFmtId="0" fontId="16" fillId="0" borderId="0" xfId="0" applyFont="1" applyFill="1" applyProtection="1"/>
    <xf numFmtId="0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12" borderId="0" xfId="0" applyNumberFormat="1" applyFont="1" applyFill="1" applyAlignment="1" applyProtection="1">
      <alignment horizontal="left" vertical="center" wrapText="1"/>
      <protection locked="0"/>
    </xf>
    <xf numFmtId="0" fontId="27" fillId="0" borderId="0" xfId="6" applyFill="1" applyProtection="1"/>
    <xf numFmtId="0" fontId="27" fillId="0" borderId="0" xfId="6" applyAlignment="1" applyProtection="1">
      <alignment horizontal="left"/>
    </xf>
    <xf numFmtId="0" fontId="5" fillId="0" borderId="0" xfId="0" applyFont="1" applyAlignment="1" applyProtection="1"/>
    <xf numFmtId="0" fontId="3" fillId="0" borderId="0" xfId="0" applyFont="1" applyAlignment="1" applyProtection="1"/>
    <xf numFmtId="0" fontId="41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43" fillId="0" borderId="0" xfId="1" applyFill="1" applyProtection="1"/>
    <xf numFmtId="0" fontId="17" fillId="3" borderId="0" xfId="0" applyFont="1" applyFill="1" applyAlignment="1" applyProtection="1">
      <alignment horizontal="center"/>
    </xf>
    <xf numFmtId="0" fontId="17" fillId="3" borderId="0" xfId="0" applyFont="1" applyFill="1" applyAlignment="1" applyProtection="1">
      <alignment horizontal="left"/>
    </xf>
    <xf numFmtId="169" fontId="30" fillId="6" borderId="6" xfId="9" applyFont="1" applyAlignment="1" applyProtection="1">
      <alignment horizontal="center"/>
    </xf>
    <xf numFmtId="0" fontId="12" fillId="2" borderId="2" xfId="0" applyFont="1" applyFill="1" applyBorder="1" applyAlignment="1" applyProtection="1">
      <alignment vertical="center" wrapText="1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9" fontId="35" fillId="0" borderId="2" xfId="3" applyNumberFormat="1" applyFont="1" applyBorder="1" applyAlignment="1" applyProtection="1">
      <alignment horizontal="center" wrapText="1"/>
      <protection locked="0"/>
    </xf>
    <xf numFmtId="0" fontId="11" fillId="0" borderId="0" xfId="0" quotePrefix="1" applyFont="1" applyProtection="1"/>
    <xf numFmtId="0" fontId="12" fillId="0" borderId="0" xfId="0" applyFont="1" applyAlignment="1" applyProtection="1">
      <alignment horizontal="center"/>
    </xf>
    <xf numFmtId="1" fontId="28" fillId="6" borderId="6" xfId="5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49" fillId="0" borderId="3" xfId="0" quotePrefix="1" applyFont="1" applyFill="1" applyBorder="1" applyAlignment="1" applyProtection="1">
      <protection locked="0"/>
    </xf>
    <xf numFmtId="173" fontId="21" fillId="0" borderId="0" xfId="0" applyNumberFormat="1" applyFont="1" applyProtection="1">
      <protection locked="0"/>
    </xf>
    <xf numFmtId="0" fontId="21" fillId="0" borderId="5" xfId="0" applyNumberFormat="1" applyFont="1" applyBorder="1" applyProtection="1">
      <protection locked="0"/>
    </xf>
    <xf numFmtId="0" fontId="22" fillId="0" borderId="0" xfId="0" applyFont="1" applyProtection="1">
      <protection locked="0"/>
    </xf>
    <xf numFmtId="173" fontId="22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173" fontId="21" fillId="0" borderId="0" xfId="0" applyNumberFormat="1" applyFont="1" applyFill="1" applyProtection="1">
      <protection locked="0"/>
    </xf>
    <xf numFmtId="0" fontId="19" fillId="0" borderId="0" xfId="0" applyFont="1" applyFill="1" applyProtection="1">
      <protection locked="0"/>
    </xf>
    <xf numFmtId="0" fontId="22" fillId="9" borderId="0" xfId="0" applyFont="1" applyFill="1" applyBorder="1" applyProtection="1">
      <protection locked="0"/>
    </xf>
    <xf numFmtId="173" fontId="22" fillId="9" borderId="0" xfId="0" applyNumberFormat="1" applyFont="1" applyFill="1" applyBorder="1" applyProtection="1">
      <protection locked="0"/>
    </xf>
    <xf numFmtId="173" fontId="21" fillId="0" borderId="0" xfId="0" applyNumberFormat="1" applyFont="1" applyBorder="1" applyProtection="1">
      <protection locked="0"/>
    </xf>
    <xf numFmtId="0" fontId="23" fillId="0" borderId="0" xfId="0" applyFont="1" applyFill="1" applyProtection="1">
      <protection locked="0"/>
    </xf>
    <xf numFmtId="173" fontId="23" fillId="0" borderId="0" xfId="0" applyNumberFormat="1" applyFont="1" applyFill="1" applyProtection="1">
      <protection locked="0"/>
    </xf>
    <xf numFmtId="0" fontId="20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173" fontId="30" fillId="6" borderId="12" xfId="9" applyNumberFormat="1" applyFont="1" applyBorder="1" applyProtection="1"/>
    <xf numFmtId="173" fontId="48" fillId="4" borderId="5" xfId="0" applyNumberFormat="1" applyFont="1" applyFill="1" applyBorder="1" applyProtection="1"/>
    <xf numFmtId="173" fontId="51" fillId="4" borderId="5" xfId="0" applyNumberFormat="1" applyFont="1" applyFill="1" applyBorder="1" applyProtection="1"/>
    <xf numFmtId="173" fontId="51" fillId="4" borderId="0" xfId="0" applyNumberFormat="1" applyFont="1" applyFill="1" applyBorder="1" applyProtection="1"/>
    <xf numFmtId="173" fontId="22" fillId="9" borderId="0" xfId="0" applyNumberFormat="1" applyFont="1" applyFill="1" applyBorder="1" applyAlignment="1" applyProtection="1">
      <alignment horizontal="right"/>
    </xf>
    <xf numFmtId="0" fontId="52" fillId="0" borderId="0" xfId="0" applyFont="1" applyAlignment="1" applyProtection="1">
      <alignment horizontal="right"/>
      <protection locked="0"/>
    </xf>
    <xf numFmtId="0" fontId="23" fillId="0" borderId="1" xfId="0" applyFont="1" applyFill="1" applyBorder="1" applyAlignment="1" applyProtection="1">
      <alignment horizontal="left"/>
    </xf>
    <xf numFmtId="0" fontId="28" fillId="6" borderId="14" xfId="5" applyNumberFormat="1" applyFont="1" applyBorder="1" applyProtection="1">
      <alignment horizontal="right"/>
      <protection locked="0"/>
    </xf>
    <xf numFmtId="169" fontId="54" fillId="6" borderId="6" xfId="5" applyFont="1" applyAlignment="1" applyProtection="1">
      <alignment vertical="center" wrapText="1"/>
      <protection locked="0"/>
    </xf>
    <xf numFmtId="0" fontId="7" fillId="0" borderId="0" xfId="0" applyFont="1" applyFill="1"/>
    <xf numFmtId="0" fontId="1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55" fillId="0" borderId="0" xfId="0" quotePrefix="1" applyFont="1" applyAlignment="1" applyProtection="1">
      <alignment horizontal="left" vertical="center"/>
    </xf>
    <xf numFmtId="169" fontId="28" fillId="6" borderId="6" xfId="5" applyFont="1" applyAlignment="1" applyProtection="1">
      <alignment horizontal="left" vertical="center"/>
      <protection locked="0"/>
    </xf>
    <xf numFmtId="0" fontId="3" fillId="12" borderId="0" xfId="0" applyFont="1" applyFill="1" applyBorder="1" applyAlignment="1" applyProtection="1">
      <alignment horizontal="left" vertical="center"/>
      <protection locked="0"/>
    </xf>
    <xf numFmtId="3" fontId="28" fillId="6" borderId="6" xfId="5" applyNumberForma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169" fontId="28" fillId="6" borderId="0" xfId="5" applyBorder="1" applyAlignment="1" applyProtection="1">
      <alignment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28" fillId="14" borderId="6" xfId="5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left" vertical="center" wrapText="1"/>
    </xf>
    <xf numFmtId="173" fontId="62" fillId="0" borderId="5" xfId="0" applyNumberFormat="1" applyFont="1" applyFill="1" applyBorder="1" applyAlignment="1" applyProtection="1">
      <alignment horizontal="right"/>
    </xf>
    <xf numFmtId="49" fontId="21" fillId="0" borderId="1" xfId="0" applyNumberFormat="1" applyFont="1" applyBorder="1" applyAlignment="1" applyProtection="1">
      <alignment horizontal="left" vertical="center" indent="3"/>
    </xf>
    <xf numFmtId="49" fontId="22" fillId="0" borderId="21" xfId="0" applyNumberFormat="1" applyFont="1" applyBorder="1" applyAlignment="1" applyProtection="1">
      <alignment horizontal="left" vertical="center" indent="2"/>
    </xf>
    <xf numFmtId="49" fontId="21" fillId="0" borderId="1" xfId="0" applyNumberFormat="1" applyFont="1" applyBorder="1" applyAlignment="1" applyProtection="1">
      <alignment horizontal="left" vertical="center" indent="1"/>
    </xf>
    <xf numFmtId="49" fontId="22" fillId="0" borderId="23" xfId="0" applyNumberFormat="1" applyFont="1" applyBorder="1" applyAlignment="1" applyProtection="1">
      <alignment horizontal="left" vertical="center" indent="1"/>
    </xf>
    <xf numFmtId="0" fontId="21" fillId="0" borderId="0" xfId="0" applyNumberFormat="1" applyFont="1" applyBorder="1" applyAlignment="1" applyProtection="1">
      <alignment wrapText="1"/>
      <protection locked="0"/>
    </xf>
    <xf numFmtId="0" fontId="65" fillId="0" borderId="5" xfId="0" applyNumberFormat="1" applyFont="1" applyBorder="1" applyAlignment="1" applyProtection="1">
      <alignment horizontal="left" vertical="center" wrapText="1"/>
      <protection locked="0"/>
    </xf>
    <xf numFmtId="0" fontId="65" fillId="0" borderId="22" xfId="0" applyNumberFormat="1" applyFont="1" applyBorder="1" applyAlignment="1" applyProtection="1">
      <alignment wrapText="1"/>
      <protection locked="0"/>
    </xf>
    <xf numFmtId="0" fontId="43" fillId="0" borderId="0" xfId="1" applyFill="1"/>
    <xf numFmtId="0" fontId="21" fillId="0" borderId="20" xfId="0" applyFont="1" applyFill="1" applyBorder="1" applyProtection="1"/>
    <xf numFmtId="4" fontId="3" fillId="0" borderId="18" xfId="0" applyNumberFormat="1" applyFont="1" applyBorder="1" applyProtection="1"/>
    <xf numFmtId="173" fontId="3" fillId="0" borderId="18" xfId="0" applyNumberFormat="1" applyFont="1" applyBorder="1" applyProtection="1"/>
    <xf numFmtId="173" fontId="23" fillId="0" borderId="5" xfId="0" applyNumberFormat="1" applyFont="1" applyBorder="1" applyAlignment="1" applyProtection="1">
      <alignment horizontal="right"/>
    </xf>
    <xf numFmtId="173" fontId="22" fillId="9" borderId="0" xfId="0" applyNumberFormat="1" applyFont="1" applyFill="1" applyAlignment="1" applyProtection="1">
      <alignment horizontal="right"/>
    </xf>
    <xf numFmtId="4" fontId="3" fillId="9" borderId="0" xfId="0" applyNumberFormat="1" applyFont="1" applyFill="1" applyProtection="1"/>
    <xf numFmtId="0" fontId="0" fillId="0" borderId="20" xfId="0" applyBorder="1" applyProtection="1"/>
    <xf numFmtId="0" fontId="7" fillId="13" borderId="20" xfId="0" applyFont="1" applyFill="1" applyBorder="1" applyProtection="1"/>
    <xf numFmtId="164" fontId="4" fillId="13" borderId="0" xfId="0" applyNumberFormat="1" applyFont="1" applyFill="1" applyProtection="1"/>
    <xf numFmtId="0" fontId="66" fillId="6" borderId="26" xfId="5" applyNumberFormat="1" applyFont="1" applyBorder="1" applyAlignment="1" applyProtection="1">
      <alignment horizontal="left" vertical="center" wrapText="1"/>
      <protection locked="0"/>
    </xf>
    <xf numFmtId="49" fontId="21" fillId="8" borderId="1" xfId="0" applyNumberFormat="1" applyFont="1" applyFill="1" applyBorder="1" applyAlignment="1" applyProtection="1">
      <alignment horizontal="left" vertical="center" indent="3"/>
    </xf>
    <xf numFmtId="0" fontId="65" fillId="8" borderId="5" xfId="0" applyNumberFormat="1" applyFont="1" applyFill="1" applyBorder="1" applyAlignment="1" applyProtection="1">
      <alignment horizontal="left" vertical="center" wrapText="1"/>
      <protection locked="0"/>
    </xf>
    <xf numFmtId="49" fontId="22" fillId="8" borderId="21" xfId="0" applyNumberFormat="1" applyFont="1" applyFill="1" applyBorder="1" applyAlignment="1" applyProtection="1">
      <alignment horizontal="left" vertical="center" indent="2"/>
    </xf>
    <xf numFmtId="0" fontId="66" fillId="8" borderId="26" xfId="5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173" fontId="3" fillId="0" borderId="20" xfId="13" applyNumberFormat="1" applyFont="1" applyBorder="1" applyProtection="1"/>
    <xf numFmtId="173" fontId="63" fillId="0" borderId="20" xfId="13" applyNumberFormat="1" applyFont="1" applyBorder="1" applyProtection="1"/>
    <xf numFmtId="173" fontId="4" fillId="13" borderId="0" xfId="0" applyNumberFormat="1" applyFont="1" applyFill="1" applyProtection="1"/>
    <xf numFmtId="173" fontId="3" fillId="0" borderId="20" xfId="0" applyNumberFormat="1" applyFont="1" applyBorder="1" applyProtection="1"/>
    <xf numFmtId="173" fontId="3" fillId="9" borderId="0" xfId="13" applyNumberFormat="1" applyFont="1" applyFill="1" applyProtection="1"/>
    <xf numFmtId="0" fontId="70" fillId="0" borderId="0" xfId="0" quotePrefix="1" applyFont="1" applyFill="1" applyProtection="1"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59" fillId="0" borderId="0" xfId="0" applyFont="1" applyAlignment="1" applyProtection="1">
      <alignment vertical="center"/>
    </xf>
    <xf numFmtId="0" fontId="5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56" fillId="0" borderId="0" xfId="0" applyFont="1" applyAlignment="1" applyProtection="1">
      <alignment horizontal="left" vertical="center" wrapText="1"/>
    </xf>
    <xf numFmtId="0" fontId="46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wrapText="1"/>
      <protection locked="0"/>
    </xf>
    <xf numFmtId="9" fontId="3" fillId="0" borderId="2" xfId="2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2" fontId="3" fillId="0" borderId="2" xfId="2" applyNumberFormat="1" applyFont="1" applyBorder="1" applyProtection="1">
      <protection locked="0"/>
    </xf>
    <xf numFmtId="10" fontId="3" fillId="0" borderId="2" xfId="2" applyNumberFormat="1" applyFont="1" applyBorder="1" applyProtection="1">
      <protection locked="0"/>
    </xf>
    <xf numFmtId="0" fontId="31" fillId="3" borderId="0" xfId="0" applyFont="1" applyFill="1" applyProtection="1">
      <protection locked="0"/>
    </xf>
    <xf numFmtId="0" fontId="31" fillId="3" borderId="0" xfId="0" applyFont="1" applyFill="1" applyBorder="1" applyProtection="1">
      <protection locked="0"/>
    </xf>
    <xf numFmtId="1" fontId="33" fillId="2" borderId="0" xfId="3" applyNumberFormat="1" applyFont="1" applyFill="1" applyBorder="1" applyProtection="1">
      <protection locked="0"/>
    </xf>
    <xf numFmtId="0" fontId="21" fillId="0" borderId="5" xfId="0" applyNumberFormat="1" applyFont="1" applyFill="1" applyBorder="1" applyProtection="1">
      <protection locked="0"/>
    </xf>
    <xf numFmtId="0" fontId="21" fillId="0" borderId="11" xfId="0" applyNumberFormat="1" applyFont="1" applyFill="1" applyBorder="1" applyProtection="1">
      <protection locked="0"/>
    </xf>
    <xf numFmtId="0" fontId="21" fillId="0" borderId="0" xfId="0" applyFont="1" applyBorder="1" applyProtection="1">
      <protection locked="0"/>
    </xf>
    <xf numFmtId="0" fontId="23" fillId="0" borderId="5" xfId="0" applyNumberFormat="1" applyFont="1" applyFill="1" applyBorder="1" applyProtection="1">
      <protection locked="0"/>
    </xf>
    <xf numFmtId="173" fontId="23" fillId="0" borderId="5" xfId="0" applyNumberFormat="1" applyFont="1" applyFill="1" applyBorder="1" applyAlignment="1" applyProtection="1">
      <alignment horizontal="right"/>
      <protection locked="0"/>
    </xf>
    <xf numFmtId="0" fontId="23" fillId="0" borderId="0" xfId="0" applyNumberFormat="1" applyFont="1" applyFill="1" applyBorder="1" applyProtection="1">
      <protection locked="0"/>
    </xf>
    <xf numFmtId="0" fontId="23" fillId="0" borderId="5" xfId="0" applyFont="1" applyFill="1" applyBorder="1" applyProtection="1">
      <protection locked="0"/>
    </xf>
    <xf numFmtId="0" fontId="21" fillId="0" borderId="5" xfId="0" applyFont="1" applyFill="1" applyBorder="1" applyProtection="1">
      <protection locked="0"/>
    </xf>
    <xf numFmtId="173" fontId="32" fillId="11" borderId="0" xfId="8" applyNumberFormat="1" applyFont="1" applyAlignment="1" applyProtection="1">
      <alignment horizontal="right"/>
      <protection locked="0"/>
    </xf>
    <xf numFmtId="0" fontId="22" fillId="9" borderId="25" xfId="0" applyFont="1" applyFill="1" applyBorder="1" applyProtection="1">
      <protection locked="0"/>
    </xf>
    <xf numFmtId="9" fontId="48" fillId="0" borderId="0" xfId="2" applyFont="1" applyFill="1" applyBorder="1" applyProtection="1">
      <protection locked="0"/>
    </xf>
    <xf numFmtId="164" fontId="48" fillId="0" borderId="0" xfId="13" applyFont="1" applyFill="1" applyBorder="1" applyProtection="1">
      <protection locked="0"/>
    </xf>
    <xf numFmtId="173" fontId="22" fillId="0" borderId="0" xfId="0" applyNumberFormat="1" applyFont="1" applyFill="1" applyBorder="1" applyProtection="1">
      <protection locked="0"/>
    </xf>
    <xf numFmtId="173" fontId="22" fillId="0" borderId="0" xfId="0" applyNumberFormat="1" applyFont="1" applyFill="1" applyProtection="1">
      <protection locked="0"/>
    </xf>
    <xf numFmtId="173" fontId="67" fillId="0" borderId="0" xfId="0" applyNumberFormat="1" applyFont="1" applyFill="1" applyBorder="1" applyProtection="1">
      <protection locked="0"/>
    </xf>
    <xf numFmtId="9" fontId="63" fillId="0" borderId="0" xfId="0" applyNumberFormat="1" applyFont="1" applyProtection="1">
      <protection locked="0"/>
    </xf>
    <xf numFmtId="0" fontId="6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9" borderId="0" xfId="0" applyFill="1" applyBorder="1" applyProtection="1">
      <protection locked="0"/>
    </xf>
    <xf numFmtId="164" fontId="0" fillId="0" borderId="0" xfId="13" applyNumberFormat="1" applyFont="1" applyProtection="1">
      <protection locked="0"/>
    </xf>
    <xf numFmtId="0" fontId="0" fillId="0" borderId="20" xfId="0" applyBorder="1" applyProtection="1">
      <protection locked="0"/>
    </xf>
    <xf numFmtId="9" fontId="0" fillId="0" borderId="20" xfId="0" applyNumberFormat="1" applyBorder="1" applyProtection="1">
      <protection locked="0"/>
    </xf>
    <xf numFmtId="9" fontId="61" fillId="0" borderId="20" xfId="0" applyNumberFormat="1" applyFont="1" applyBorder="1" applyProtection="1">
      <protection locked="0"/>
    </xf>
    <xf numFmtId="0" fontId="61" fillId="0" borderId="5" xfId="0" applyFont="1" applyBorder="1" applyProtection="1">
      <protection locked="0"/>
    </xf>
    <xf numFmtId="0" fontId="64" fillId="0" borderId="0" xfId="0" applyFont="1" applyProtection="1">
      <protection locked="0"/>
    </xf>
    <xf numFmtId="0" fontId="0" fillId="13" borderId="20" xfId="0" applyFill="1" applyBorder="1" applyProtection="1">
      <protection locked="0"/>
    </xf>
    <xf numFmtId="0" fontId="0" fillId="13" borderId="5" xfId="0" applyFill="1" applyBorder="1" applyProtection="1">
      <protection locked="0"/>
    </xf>
    <xf numFmtId="173" fontId="22" fillId="9" borderId="0" xfId="0" applyNumberFormat="1" applyFont="1" applyFill="1" applyBorder="1" applyAlignment="1" applyProtection="1">
      <alignment horizontal="right"/>
      <protection locked="0"/>
    </xf>
    <xf numFmtId="173" fontId="22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0" fontId="11" fillId="0" borderId="0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31" fillId="3" borderId="0" xfId="0" applyFont="1" applyFill="1" applyBorder="1" applyAlignment="1" applyProtection="1">
      <alignment horizontal="centerContinuous" vertical="distributed"/>
      <protection locked="0"/>
    </xf>
    <xf numFmtId="0" fontId="31" fillId="3" borderId="0" xfId="0" applyFont="1" applyFill="1" applyAlignment="1" applyProtection="1">
      <alignment horizontal="centerContinuous" vertical="distributed"/>
      <protection locked="0"/>
    </xf>
    <xf numFmtId="49" fontId="48" fillId="0" borderId="1" xfId="0" applyNumberFormat="1" applyFont="1" applyBorder="1" applyProtection="1">
      <protection locked="0"/>
    </xf>
    <xf numFmtId="173" fontId="32" fillId="11" borderId="0" xfId="8" applyNumberFormat="1" applyFont="1" applyProtection="1">
      <protection locked="0"/>
    </xf>
    <xf numFmtId="49" fontId="21" fillId="0" borderId="1" xfId="0" applyNumberFormat="1" applyFont="1" applyBorder="1" applyAlignment="1" applyProtection="1">
      <alignment horizontal="left" indent="3"/>
      <protection locked="0"/>
    </xf>
    <xf numFmtId="49" fontId="21" fillId="0" borderId="1" xfId="0" applyNumberFormat="1" applyFont="1" applyBorder="1" applyAlignment="1" applyProtection="1">
      <alignment horizontal="left" indent="2"/>
      <protection locked="0"/>
    </xf>
    <xf numFmtId="49" fontId="21" fillId="0" borderId="1" xfId="0" applyNumberFormat="1" applyFont="1" applyBorder="1" applyAlignment="1" applyProtection="1">
      <alignment horizontal="left" indent="1"/>
      <protection locked="0"/>
    </xf>
    <xf numFmtId="49" fontId="21" fillId="0" borderId="1" xfId="0" applyNumberFormat="1" applyFont="1" applyBorder="1" applyProtection="1">
      <protection locked="0"/>
    </xf>
    <xf numFmtId="49" fontId="62" fillId="0" borderId="0" xfId="3" applyNumberFormat="1" applyFont="1" applyFill="1" applyAlignment="1" applyProtection="1">
      <protection locked="0"/>
    </xf>
    <xf numFmtId="1" fontId="33" fillId="2" borderId="0" xfId="3" applyNumberFormat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7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vertical="top" wrapText="1"/>
      <protection locked="0"/>
    </xf>
    <xf numFmtId="173" fontId="3" fillId="0" borderId="19" xfId="13" applyNumberFormat="1" applyFont="1" applyBorder="1" applyProtection="1"/>
    <xf numFmtId="173" fontId="23" fillId="0" borderId="19" xfId="0" applyNumberFormat="1" applyFont="1" applyFill="1" applyBorder="1" applyAlignment="1" applyProtection="1">
      <alignment horizontal="right"/>
    </xf>
    <xf numFmtId="173" fontId="23" fillId="0" borderId="19" xfId="0" applyNumberFormat="1" applyFont="1" applyBorder="1" applyAlignment="1" applyProtection="1">
      <alignment horizontal="right"/>
    </xf>
    <xf numFmtId="10" fontId="0" fillId="0" borderId="0" xfId="0" applyNumberFormat="1" applyProtection="1">
      <protection locked="0"/>
    </xf>
    <xf numFmtId="173" fontId="3" fillId="6" borderId="20" xfId="13" applyNumberFormat="1" applyFont="1" applyFill="1" applyBorder="1" applyProtection="1"/>
    <xf numFmtId="173" fontId="63" fillId="6" borderId="20" xfId="13" applyNumberFormat="1" applyFont="1" applyFill="1" applyBorder="1" applyProtection="1"/>
    <xf numFmtId="175" fontId="0" fillId="0" borderId="0" xfId="0" applyNumberFormat="1" applyProtection="1">
      <protection locked="0"/>
    </xf>
    <xf numFmtId="174" fontId="3" fillId="0" borderId="2" xfId="0" applyNumberFormat="1" applyFont="1" applyBorder="1" applyProtection="1">
      <protection locked="0"/>
    </xf>
    <xf numFmtId="174" fontId="3" fillId="0" borderId="2" xfId="0" applyNumberFormat="1" applyFont="1" applyBorder="1" applyProtection="1">
      <protection locked="0"/>
    </xf>
    <xf numFmtId="173" fontId="3" fillId="0" borderId="2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173" fontId="3" fillId="0" borderId="2" xfId="0" applyNumberFormat="1" applyFont="1" applyBorder="1" applyProtection="1">
      <protection locked="0"/>
    </xf>
    <xf numFmtId="173" fontId="3" fillId="0" borderId="2" xfId="0" applyNumberFormat="1" applyFont="1" applyBorder="1" applyProtection="1">
      <protection locked="0"/>
    </xf>
    <xf numFmtId="173" fontId="3" fillId="0" borderId="2" xfId="0" applyNumberFormat="1" applyFont="1" applyBorder="1" applyProtection="1">
      <protection locked="0"/>
    </xf>
    <xf numFmtId="0" fontId="23" fillId="0" borderId="1" xfId="0" applyFont="1" applyFill="1" applyBorder="1" applyAlignment="1" applyProtection="1"/>
    <xf numFmtId="0" fontId="73" fillId="0" borderId="20" xfId="0" applyFont="1" applyBorder="1" applyProtection="1"/>
    <xf numFmtId="173" fontId="23" fillId="0" borderId="20" xfId="0" applyNumberFormat="1" applyFont="1" applyFill="1" applyBorder="1" applyAlignment="1" applyProtection="1">
      <alignment horizontal="right"/>
    </xf>
    <xf numFmtId="173" fontId="23" fillId="0" borderId="20" xfId="0" applyNumberFormat="1" applyFont="1" applyBorder="1" applyAlignment="1" applyProtection="1">
      <alignment horizontal="right"/>
    </xf>
    <xf numFmtId="0" fontId="3" fillId="16" borderId="0" xfId="0" applyFont="1" applyFill="1" applyAlignment="1" applyProtection="1">
      <alignment horizontal="center" vertical="center" wrapText="1"/>
    </xf>
    <xf numFmtId="49" fontId="38" fillId="16" borderId="0" xfId="3" applyNumberFormat="1" applyFont="1" applyFill="1" applyProtection="1"/>
    <xf numFmtId="49" fontId="38" fillId="16" borderId="0" xfId="3" applyNumberFormat="1" applyFont="1" applyFill="1" applyAlignment="1" applyProtection="1">
      <alignment horizontal="center"/>
      <protection locked="0"/>
    </xf>
    <xf numFmtId="174" fontId="4" fillId="16" borderId="0" xfId="0" applyNumberFormat="1" applyFont="1" applyFill="1" applyProtection="1"/>
    <xf numFmtId="49" fontId="39" fillId="16" borderId="0" xfId="3" applyNumberFormat="1" applyFont="1" applyFill="1" applyProtection="1"/>
    <xf numFmtId="49" fontId="39" fillId="16" borderId="0" xfId="3" applyNumberFormat="1" applyFont="1" applyFill="1" applyAlignment="1" applyProtection="1">
      <alignment horizontal="center"/>
      <protection locked="0"/>
    </xf>
    <xf numFmtId="174" fontId="5" fillId="16" borderId="0" xfId="0" applyNumberFormat="1" applyFont="1" applyFill="1" applyProtection="1"/>
    <xf numFmtId="49" fontId="74" fillId="9" borderId="0" xfId="3" applyNumberFormat="1" applyFont="1" applyFill="1" applyProtection="1"/>
    <xf numFmtId="49" fontId="44" fillId="16" borderId="0" xfId="3" applyNumberFormat="1" applyFont="1" applyFill="1" applyProtection="1"/>
    <xf numFmtId="49" fontId="44" fillId="16" borderId="0" xfId="3" applyNumberFormat="1" applyFont="1" applyFill="1" applyAlignment="1" applyProtection="1">
      <alignment horizontal="center"/>
      <protection locked="0"/>
    </xf>
    <xf numFmtId="174" fontId="45" fillId="16" borderId="0" xfId="0" applyNumberFormat="1" applyFont="1" applyFill="1" applyAlignment="1" applyProtection="1">
      <alignment horizontal="right"/>
    </xf>
    <xf numFmtId="49" fontId="34" fillId="16" borderId="0" xfId="3" applyNumberFormat="1" applyFont="1" applyFill="1" applyAlignment="1" applyProtection="1"/>
    <xf numFmtId="0" fontId="22" fillId="16" borderId="0" xfId="0" applyFont="1" applyFill="1" applyBorder="1" applyProtection="1">
      <protection locked="0"/>
    </xf>
    <xf numFmtId="173" fontId="22" fillId="16" borderId="0" xfId="0" applyNumberFormat="1" applyFont="1" applyFill="1" applyBorder="1" applyProtection="1"/>
    <xf numFmtId="1" fontId="22" fillId="16" borderId="0" xfId="0" applyNumberFormat="1" applyFont="1" applyFill="1" applyBorder="1" applyProtection="1">
      <protection locked="0"/>
    </xf>
    <xf numFmtId="173" fontId="22" fillId="16" borderId="0" xfId="0" applyNumberFormat="1" applyFont="1" applyFill="1" applyBorder="1" applyAlignment="1" applyProtection="1">
      <alignment horizontal="right"/>
      <protection locked="0"/>
    </xf>
    <xf numFmtId="173" fontId="22" fillId="16" borderId="0" xfId="0" applyNumberFormat="1" applyFont="1" applyFill="1" applyBorder="1" applyAlignment="1" applyProtection="1">
      <alignment horizontal="right"/>
    </xf>
    <xf numFmtId="173" fontId="33" fillId="2" borderId="0" xfId="3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27" fillId="0" borderId="0" xfId="6" applyAlignment="1" applyProtection="1"/>
    <xf numFmtId="0" fontId="0" fillId="0" borderId="0" xfId="0" applyAlignment="1" applyProtection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69" fillId="0" borderId="0" xfId="0" applyFont="1" applyAlignment="1" applyProtection="1">
      <alignment horizontal="left" vertical="center" wrapText="1"/>
    </xf>
    <xf numFmtId="0" fontId="69" fillId="0" borderId="0" xfId="0" applyFont="1" applyAlignment="1" applyProtection="1">
      <alignment vertical="center" wrapText="1"/>
    </xf>
    <xf numFmtId="0" fontId="69" fillId="0" borderId="0" xfId="0" applyFont="1" applyBorder="1" applyAlignment="1" applyProtection="1">
      <alignment vertical="center" wrapText="1"/>
    </xf>
    <xf numFmtId="0" fontId="69" fillId="0" borderId="15" xfId="0" applyFont="1" applyBorder="1" applyAlignment="1" applyProtection="1">
      <alignment vertical="center" wrapText="1"/>
    </xf>
    <xf numFmtId="169" fontId="28" fillId="6" borderId="16" xfId="5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69" fillId="0" borderId="0" xfId="0" applyFont="1" applyAlignment="1">
      <alignment vertical="center" wrapText="1"/>
    </xf>
    <xf numFmtId="0" fontId="31" fillId="3" borderId="0" xfId="0" applyFont="1" applyFill="1" applyAlignment="1" applyProtection="1">
      <alignment horizontal="left" vertical="top" wrapText="1"/>
    </xf>
    <xf numFmtId="0" fontId="31" fillId="15" borderId="0" xfId="0" applyFont="1" applyFill="1" applyAlignment="1" applyProtection="1">
      <alignment vertical="center" wrapText="1"/>
    </xf>
    <xf numFmtId="173" fontId="3" fillId="0" borderId="2" xfId="0" applyNumberFormat="1" applyFont="1" applyBorder="1" applyProtection="1"/>
  </cellXfs>
  <cellStyles count="16">
    <cellStyle name="Berechnung" xfId="7" builtinId="22" customBuiltin="1"/>
    <cellStyle name="Calculation VAL" xfId="12" xr:uid="{979A08C3-5F82-44D6-86DE-A2E9071BC438}"/>
    <cellStyle name="Eingabe" xfId="5" builtinId="20" customBuiltin="1"/>
    <cellStyle name="Input Number" xfId="10" xr:uid="{791D4357-09BA-4F53-869D-D01FCA206269}"/>
    <cellStyle name="Input Number Val" xfId="11" xr:uid="{2EE96329-7AE6-4778-B000-955E0DD7CC68}"/>
    <cellStyle name="Komma" xfId="13" builtinId="3"/>
    <cellStyle name="Komma 2" xfId="15" xr:uid="{F9DC5A8B-4119-4E5F-A162-714D8E795E5C}"/>
    <cellStyle name="Link" xfId="1" builtinId="8" customBuiltin="1"/>
    <cellStyle name="Linked Cell 2" xfId="9" xr:uid="{09FAF196-EE29-467A-9844-11A330EA5B6B}"/>
    <cellStyle name="No input required" xfId="8" xr:uid="{0D36E245-0583-4791-A675-8248E20A93F6}"/>
    <cellStyle name="Normal 2" xfId="3" xr:uid="{B0059AE1-09D8-4464-BADB-C7ED92E77146}"/>
    <cellStyle name="Normal 2 2" xfId="14" xr:uid="{8F7990C0-734D-4FE7-89AA-4EE242981575}"/>
    <cellStyle name="Normal 3" xfId="4" xr:uid="{66AEA84C-FFDF-4BEB-A61E-C3FEE6947DD5}"/>
    <cellStyle name="Prozent" xfId="2" builtinId="5"/>
    <cellStyle name="Standard" xfId="0" builtinId="0"/>
    <cellStyle name="Überschrift 1" xfId="6" builtinId="16" customBuiltin="1"/>
  </cellStyles>
  <dxfs count="382"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 patternType="solid">
          <bgColor rgb="FFB2B2B3"/>
        </patternFill>
      </fill>
    </dxf>
    <dxf>
      <fill>
        <patternFill>
          <bgColor rgb="FFFFCFC9"/>
        </patternFill>
      </fill>
    </dxf>
    <dxf>
      <fill>
        <patternFill patternType="solid">
          <bgColor rgb="FFB2B2B3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 patternType="solid">
          <fgColor rgb="FF6B6C71"/>
          <bgColor rgb="FFB0B0B2"/>
        </patternFill>
      </fill>
    </dxf>
    <dxf>
      <fill>
        <patternFill>
          <bgColor rgb="FFFFCFC9"/>
        </patternFill>
      </fill>
    </dxf>
    <dxf>
      <fill>
        <patternFill patternType="solid">
          <fgColor rgb="FF6B6C7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B0B0B2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B0B0B2"/>
        </patternFill>
      </fill>
    </dxf>
    <dxf>
      <fill>
        <patternFill>
          <bgColor rgb="FFFFCFCD"/>
        </patternFill>
      </fill>
    </dxf>
    <dxf>
      <fill>
        <patternFill>
          <bgColor rgb="FFB0B0B2"/>
        </patternFill>
      </fill>
    </dxf>
    <dxf>
      <fill>
        <patternFill patternType="solid">
          <fgColor auto="1"/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B0B0B2"/>
        </patternFill>
      </fill>
    </dxf>
    <dxf>
      <fill>
        <patternFill>
          <bgColor rgb="FFFFCFCD"/>
        </patternFill>
      </fill>
    </dxf>
    <dxf>
      <fill>
        <patternFill>
          <bgColor rgb="FFB0B0B2"/>
        </patternFill>
      </fill>
    </dxf>
    <dxf>
      <fill>
        <patternFill>
          <bgColor rgb="FFFFCFCD"/>
        </patternFill>
      </fill>
    </dxf>
    <dxf>
      <fill>
        <patternFill>
          <bgColor rgb="FFB0B0B2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FFCFC9"/>
        </patternFill>
      </fill>
    </dxf>
    <dxf>
      <fill>
        <patternFill>
          <bgColor rgb="FFB0B0B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EF9C0"/>
      <color rgb="FFB0BAEB"/>
      <color rgb="FFFFCFC9"/>
      <color rgb="FFB0B0B2"/>
      <color rgb="FFFFCCCC"/>
      <color rgb="FFFCE300"/>
      <color rgb="FF07F7DA"/>
      <color rgb="FF3A3B42"/>
      <color rgb="FFFFB9AF"/>
      <color rgb="FF6B6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12698</xdr:colOff>
      <xdr:row>3</xdr:row>
      <xdr:rowOff>80963</xdr:rowOff>
    </xdr:from>
    <xdr:to>
      <xdr:col>10</xdr:col>
      <xdr:colOff>177798</xdr:colOff>
      <xdr:row>16</xdr:row>
      <xdr:rowOff>38099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193DA6-B345-4D9F-AE26-B8140B2893ED}"/>
            </a:ext>
          </a:extLst>
        </xdr:cNvPr>
        <xdr:cNvSpPr/>
      </xdr:nvSpPr>
      <xdr:spPr>
        <a:xfrm>
          <a:off x="8855073" y="636588"/>
          <a:ext cx="3530600" cy="19176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de-CH" sz="1200">
              <a:solidFill>
                <a:sysClr val="windowText" lastClr="000000"/>
              </a:solidFill>
            </a:rPr>
            <a:t>-  Certain ranges</a:t>
          </a:r>
          <a:r>
            <a:rPr lang="de-CH" sz="1200" baseline="0">
              <a:solidFill>
                <a:sysClr val="windowText" lastClr="000000"/>
              </a:solidFill>
            </a:rPr>
            <a:t> of cells are locked to </a:t>
          </a:r>
          <a:r>
            <a:rPr lang="de-CH" sz="1200" b="1" baseline="0">
              <a:solidFill>
                <a:sysClr val="windowText" lastClr="000000"/>
              </a:solidFill>
            </a:rPr>
            <a:t>ensure</a:t>
          </a:r>
        </a:p>
        <a:p>
          <a:pPr algn="l"/>
          <a:r>
            <a:rPr lang="de-CH" sz="1200" b="1" baseline="0">
              <a:solidFill>
                <a:sysClr val="windowText" lastClr="000000"/>
              </a:solidFill>
            </a:rPr>
            <a:t>   consistency</a:t>
          </a:r>
          <a:r>
            <a:rPr lang="de-CH" sz="1200" baseline="0">
              <a:solidFill>
                <a:sysClr val="windowText" lastClr="000000"/>
              </a:solidFill>
            </a:rPr>
            <a:t> of the data across all applications </a:t>
          </a:r>
        </a:p>
        <a:p>
          <a:pPr algn="l"/>
          <a:r>
            <a:rPr lang="de-CH" sz="1200" baseline="0">
              <a:solidFill>
                <a:sysClr val="windowText" lastClr="000000"/>
              </a:solidFill>
            </a:rPr>
            <a:t>   submitted to Innosuisse.</a:t>
          </a:r>
        </a:p>
        <a:p>
          <a:pPr algn="l"/>
          <a:endParaRPr lang="de-CH" sz="1200" baseline="0">
            <a:solidFill>
              <a:sysClr val="windowText" lastClr="000000"/>
            </a:solidFill>
          </a:endParaRPr>
        </a:p>
        <a:p>
          <a:pPr algn="l"/>
          <a:r>
            <a:rPr lang="de-CH" sz="1200" baseline="0">
              <a:solidFill>
                <a:sysClr val="windowText" lastClr="000000"/>
              </a:solidFill>
            </a:rPr>
            <a:t>-  We ask you to refrain from any </a:t>
          </a:r>
          <a:r>
            <a:rPr lang="de-CH" sz="1200" b="1" baseline="0">
              <a:solidFill>
                <a:sysClr val="windowText" lastClr="000000"/>
              </a:solidFill>
            </a:rPr>
            <a:t>attempts to</a:t>
          </a:r>
        </a:p>
        <a:p>
          <a:pPr algn="l"/>
          <a:r>
            <a:rPr lang="de-CH" sz="1200" b="1" baseline="0">
              <a:solidFill>
                <a:sysClr val="windowText" lastClr="000000"/>
              </a:solidFill>
            </a:rPr>
            <a:t>   unlock </a:t>
          </a:r>
          <a:r>
            <a:rPr lang="de-CH" sz="1200" baseline="0">
              <a:solidFill>
                <a:sysClr val="windowText" lastClr="000000"/>
              </a:solidFill>
            </a:rPr>
            <a:t>any of the worksheets. </a:t>
          </a:r>
        </a:p>
        <a:p>
          <a:pPr algn="l"/>
          <a:endParaRPr lang="de-CH" sz="1200" baseline="0">
            <a:solidFill>
              <a:sysClr val="windowText" lastClr="000000"/>
            </a:solidFill>
          </a:endParaRPr>
        </a:p>
        <a:p>
          <a:pPr algn="l"/>
          <a:r>
            <a:rPr lang="de-CH" sz="1200" baseline="0">
              <a:solidFill>
                <a:sysClr val="windowText" lastClr="000000"/>
              </a:solidFill>
            </a:rPr>
            <a:t>-  Files which were tampered with or which</a:t>
          </a:r>
        </a:p>
        <a:p>
          <a:pPr algn="l"/>
          <a:r>
            <a:rPr lang="de-CH" sz="1200" baseline="0">
              <a:solidFill>
                <a:sysClr val="windowText" lastClr="000000"/>
              </a:solidFill>
            </a:rPr>
            <a:t>   exhibit changed formulaes or adapted  </a:t>
          </a:r>
        </a:p>
        <a:p>
          <a:pPr algn="l"/>
          <a:r>
            <a:rPr lang="de-CH" sz="1200" baseline="0">
              <a:solidFill>
                <a:sysClr val="windowText" lastClr="000000"/>
              </a:solidFill>
            </a:rPr>
            <a:t>   worksheets </a:t>
          </a:r>
          <a:r>
            <a:rPr lang="de-CH" sz="1200" b="1" baseline="0">
              <a:solidFill>
                <a:sysClr val="windowText" lastClr="000000"/>
              </a:solidFill>
            </a:rPr>
            <a:t>will be rejected. </a:t>
          </a:r>
          <a:endParaRPr lang="de-CH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460375</xdr:colOff>
      <xdr:row>3</xdr:row>
      <xdr:rowOff>136529</xdr:rowOff>
    </xdr:from>
    <xdr:to>
      <xdr:col>5</xdr:col>
      <xdr:colOff>690562</xdr:colOff>
      <xdr:row>15</xdr:row>
      <xdr:rowOff>112717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3D5C294C-5C60-413E-B867-9A2BD27C0845}"/>
            </a:ext>
          </a:extLst>
        </xdr:cNvPr>
        <xdr:cNvSpPr/>
      </xdr:nvSpPr>
      <xdr:spPr>
        <a:xfrm rot="5400000">
          <a:off x="7683500" y="1470029"/>
          <a:ext cx="1785938" cy="230187"/>
        </a:xfrm>
        <a:prstGeom prst="triangle">
          <a:avLst/>
        </a:prstGeom>
        <a:solidFill>
          <a:srgbClr val="B0BAEB"/>
        </a:solidFill>
        <a:ln>
          <a:solidFill>
            <a:srgbClr val="B0BAE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461963</xdr:colOff>
      <xdr:row>19</xdr:row>
      <xdr:rowOff>23820</xdr:rowOff>
    </xdr:from>
    <xdr:to>
      <xdr:col>5</xdr:col>
      <xdr:colOff>658813</xdr:colOff>
      <xdr:row>23</xdr:row>
      <xdr:rowOff>15877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A323BC27-CA8F-4C96-B58E-502444FBF141}"/>
            </a:ext>
          </a:extLst>
        </xdr:cNvPr>
        <xdr:cNvSpPr/>
      </xdr:nvSpPr>
      <xdr:spPr>
        <a:xfrm rot="5400000">
          <a:off x="8263734" y="3040862"/>
          <a:ext cx="595307" cy="196850"/>
        </a:xfrm>
        <a:prstGeom prst="triangle">
          <a:avLst/>
        </a:prstGeom>
        <a:solidFill>
          <a:srgbClr val="B0BAEB"/>
        </a:solidFill>
        <a:ln>
          <a:solidFill>
            <a:srgbClr val="B0BAE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14290</xdr:colOff>
      <xdr:row>19</xdr:row>
      <xdr:rowOff>15875</xdr:rowOff>
    </xdr:from>
    <xdr:to>
      <xdr:col>10</xdr:col>
      <xdr:colOff>179390</xdr:colOff>
      <xdr:row>23</xdr:row>
      <xdr:rowOff>23812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043F5FC-8254-444B-9C2E-93950F39F403}"/>
            </a:ext>
          </a:extLst>
        </xdr:cNvPr>
        <xdr:cNvSpPr/>
      </xdr:nvSpPr>
      <xdr:spPr>
        <a:xfrm>
          <a:off x="8856665" y="2833688"/>
          <a:ext cx="3530600" cy="61118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de-CH" sz="1200">
              <a:solidFill>
                <a:sysClr val="windowText" lastClr="000000"/>
              </a:solidFill>
            </a:rPr>
            <a:t>Please read</a:t>
          </a:r>
          <a:r>
            <a:rPr lang="de-CH" sz="1200" baseline="0">
              <a:solidFill>
                <a:sysClr val="windowText" lastClr="000000"/>
              </a:solidFill>
            </a:rPr>
            <a:t> the comments on top of the indivitual tabs carefully.</a:t>
          </a:r>
          <a:endParaRPr lang="de-CH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33327</xdr:colOff>
      <xdr:row>5</xdr:row>
      <xdr:rowOff>134470</xdr:rowOff>
    </xdr:from>
    <xdr:to>
      <xdr:col>1</xdr:col>
      <xdr:colOff>156882</xdr:colOff>
      <xdr:row>6</xdr:row>
      <xdr:rowOff>123266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0909870-AD00-4D4B-970A-B14CCECC5C15}"/>
            </a:ext>
          </a:extLst>
        </xdr:cNvPr>
        <xdr:cNvSpPr/>
      </xdr:nvSpPr>
      <xdr:spPr>
        <a:xfrm>
          <a:off x="257155" y="986117"/>
          <a:ext cx="247109" cy="235325"/>
        </a:xfrm>
        <a:prstGeom prst="ellipse">
          <a:avLst/>
        </a:prstGeom>
        <a:solidFill>
          <a:srgbClr val="FCE300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accent5">
                  <a:lumMod val="75000"/>
                </a:schemeClr>
              </a:solidFill>
            </a:rPr>
            <a:t>1</a:t>
          </a:r>
        </a:p>
      </xdr:txBody>
    </xdr:sp>
    <xdr:clientData/>
  </xdr:twoCellAnchor>
  <xdr:twoCellAnchor>
    <xdr:from>
      <xdr:col>1</xdr:col>
      <xdr:colOff>33327</xdr:colOff>
      <xdr:row>8</xdr:row>
      <xdr:rowOff>126016</xdr:rowOff>
    </xdr:from>
    <xdr:to>
      <xdr:col>1</xdr:col>
      <xdr:colOff>151279</xdr:colOff>
      <xdr:row>9</xdr:row>
      <xdr:rowOff>134471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43F6CCD-804F-4A65-B938-53004C65F3C0}"/>
            </a:ext>
          </a:extLst>
        </xdr:cNvPr>
        <xdr:cNvSpPr/>
      </xdr:nvSpPr>
      <xdr:spPr>
        <a:xfrm>
          <a:off x="257154" y="1526751"/>
          <a:ext cx="235904" cy="254985"/>
        </a:xfrm>
        <a:prstGeom prst="ellipse">
          <a:avLst/>
        </a:prstGeom>
        <a:solidFill>
          <a:srgbClr val="FCE300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accent5">
                  <a:lumMod val="75000"/>
                </a:schemeClr>
              </a:solidFill>
            </a:rPr>
            <a:t>2</a:t>
          </a:r>
        </a:p>
      </xdr:txBody>
    </xdr:sp>
    <xdr:clientData/>
  </xdr:twoCellAnchor>
  <xdr:twoCellAnchor>
    <xdr:from>
      <xdr:col>1</xdr:col>
      <xdr:colOff>37527</xdr:colOff>
      <xdr:row>14</xdr:row>
      <xdr:rowOff>78441</xdr:rowOff>
    </xdr:from>
    <xdr:to>
      <xdr:col>1</xdr:col>
      <xdr:colOff>145677</xdr:colOff>
      <xdr:row>15</xdr:row>
      <xdr:rowOff>123825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12226515-5914-47B7-AB70-CF1639EE16CB}"/>
            </a:ext>
          </a:extLst>
        </xdr:cNvPr>
        <xdr:cNvSpPr/>
      </xdr:nvSpPr>
      <xdr:spPr>
        <a:xfrm>
          <a:off x="265554" y="2678206"/>
          <a:ext cx="216300" cy="202266"/>
        </a:xfrm>
        <a:prstGeom prst="ellipse">
          <a:avLst/>
        </a:prstGeom>
        <a:solidFill>
          <a:srgbClr val="FCE300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accent5">
                  <a:lumMod val="75000"/>
                </a:schemeClr>
              </a:solidFill>
            </a:rPr>
            <a:t>1</a:t>
          </a:r>
        </a:p>
      </xdr:txBody>
    </xdr:sp>
    <xdr:clientData/>
  </xdr:twoCellAnchor>
  <xdr:twoCellAnchor>
    <xdr:from>
      <xdr:col>9</xdr:col>
      <xdr:colOff>4712</xdr:colOff>
      <xdr:row>14</xdr:row>
      <xdr:rowOff>56028</xdr:rowOff>
    </xdr:from>
    <xdr:to>
      <xdr:col>9</xdr:col>
      <xdr:colOff>117662</xdr:colOff>
      <xdr:row>15</xdr:row>
      <xdr:rowOff>114299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8A8256CC-795A-4592-90CC-3A2E2C8B2B72}"/>
            </a:ext>
          </a:extLst>
        </xdr:cNvPr>
        <xdr:cNvSpPr/>
      </xdr:nvSpPr>
      <xdr:spPr>
        <a:xfrm>
          <a:off x="15137365" y="2655793"/>
          <a:ext cx="225900" cy="215153"/>
        </a:xfrm>
        <a:prstGeom prst="ellipse">
          <a:avLst/>
        </a:prstGeom>
        <a:solidFill>
          <a:srgbClr val="FCE300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accent5">
                  <a:lumMod val="75000"/>
                </a:schemeClr>
              </a:solidFill>
            </a:rPr>
            <a:t>2</a:t>
          </a:r>
        </a:p>
      </xdr:txBody>
    </xdr:sp>
    <xdr:clientData/>
  </xdr:twoCellAnchor>
  <xdr:twoCellAnchor editAs="oneCell">
    <xdr:from>
      <xdr:col>0</xdr:col>
      <xdr:colOff>80961</xdr:colOff>
      <xdr:row>37</xdr:row>
      <xdr:rowOff>175074</xdr:rowOff>
    </xdr:from>
    <xdr:to>
      <xdr:col>1</xdr:col>
      <xdr:colOff>55562</xdr:colOff>
      <xdr:row>37</xdr:row>
      <xdr:rowOff>315412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11DF34-3454-47CF-AD4E-B993D7C5A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2" y="6629662"/>
          <a:ext cx="139702" cy="14033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</xdr:colOff>
      <xdr:row>39</xdr:row>
      <xdr:rowOff>171465</xdr:rowOff>
    </xdr:from>
    <xdr:to>
      <xdr:col>1</xdr:col>
      <xdr:colOff>54834</xdr:colOff>
      <xdr:row>39</xdr:row>
      <xdr:rowOff>326431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1B3AD7-5944-42F1-B3D9-98F0DA4B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4" y="7219965"/>
          <a:ext cx="138244" cy="154966"/>
        </a:xfrm>
        <a:prstGeom prst="rect">
          <a:avLst/>
        </a:prstGeom>
      </xdr:spPr>
    </xdr:pic>
    <xdr:clientData/>
  </xdr:twoCellAnchor>
  <xdr:twoCellAnchor>
    <xdr:from>
      <xdr:col>1</xdr:col>
      <xdr:colOff>39220</xdr:colOff>
      <xdr:row>11</xdr:row>
      <xdr:rowOff>116547</xdr:rowOff>
    </xdr:from>
    <xdr:to>
      <xdr:col>1</xdr:col>
      <xdr:colOff>151278</xdr:colOff>
      <xdr:row>12</xdr:row>
      <xdr:rowOff>112059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B289012-F6B6-4E6D-BFDE-6D28056A1CD8}"/>
            </a:ext>
          </a:extLst>
        </xdr:cNvPr>
        <xdr:cNvSpPr/>
      </xdr:nvSpPr>
      <xdr:spPr>
        <a:xfrm>
          <a:off x="268940" y="2066371"/>
          <a:ext cx="224117" cy="242041"/>
        </a:xfrm>
        <a:prstGeom prst="ellipse">
          <a:avLst/>
        </a:prstGeom>
        <a:solidFill>
          <a:srgbClr val="FCE300"/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accent5">
                  <a:lumMod val="75000"/>
                </a:schemeClr>
              </a:solidFill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838200</xdr:colOff>
      <xdr:row>22</xdr:row>
      <xdr:rowOff>45884</xdr:rowOff>
    </xdr:from>
    <xdr:to>
      <xdr:col>11</xdr:col>
      <xdr:colOff>38100</xdr:colOff>
      <xdr:row>22</xdr:row>
      <xdr:rowOff>211857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3057B-0EE8-4C63-8182-19A72E83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0675" y="4189259"/>
          <a:ext cx="161925" cy="1659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</xdr:colOff>
      <xdr:row>75</xdr:row>
      <xdr:rowOff>123861</xdr:rowOff>
    </xdr:from>
    <xdr:to>
      <xdr:col>7</xdr:col>
      <xdr:colOff>1594191</xdr:colOff>
      <xdr:row>80</xdr:row>
      <xdr:rowOff>113279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346F45-A2EE-4CA4-A482-0128A2FAF48A}"/>
            </a:ext>
          </a:extLst>
        </xdr:cNvPr>
        <xdr:cNvSpPr/>
      </xdr:nvSpPr>
      <xdr:spPr>
        <a:xfrm>
          <a:off x="9620249" y="12839736"/>
          <a:ext cx="4701723" cy="822856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28575">
          <a:solidFill>
            <a:srgbClr val="FEF9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de-CH" sz="1100" b="1">
              <a:solidFill>
                <a:schemeClr val="bg1"/>
              </a:solidFill>
            </a:rPr>
            <a:t>Please briefly explain</a:t>
          </a:r>
          <a:r>
            <a:rPr lang="de-CH" sz="1100" b="1" baseline="0">
              <a:solidFill>
                <a:schemeClr val="bg1"/>
              </a:solidFill>
            </a:rPr>
            <a:t> the key rationale of your assumed prices and volumes per product in tab "B17_Key Assumptions". </a:t>
          </a:r>
          <a:endParaRPr lang="de-CH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9525</xdr:rowOff>
    </xdr:from>
    <xdr:to>
      <xdr:col>1</xdr:col>
      <xdr:colOff>590551</xdr:colOff>
      <xdr:row>8</xdr:row>
      <xdr:rowOff>121028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70FA0A-88AF-4917-8E22-630AD0AF32CB}"/>
            </a:ext>
          </a:extLst>
        </xdr:cNvPr>
        <xdr:cNvSpPr/>
      </xdr:nvSpPr>
      <xdr:spPr>
        <a:xfrm>
          <a:off x="657226" y="914400"/>
          <a:ext cx="590550" cy="654428"/>
        </a:xfrm>
        <a:prstGeom prst="rect">
          <a:avLst/>
        </a:prstGeom>
        <a:solidFill>
          <a:srgbClr val="FF8675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15875</xdr:colOff>
      <xdr:row>9</xdr:row>
      <xdr:rowOff>10941</xdr:rowOff>
    </xdr:from>
    <xdr:to>
      <xdr:col>1</xdr:col>
      <xdr:colOff>607851</xdr:colOff>
      <xdr:row>12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F8C2A2-A7C5-43DC-BED1-47A1C130AD2C}"/>
            </a:ext>
          </a:extLst>
        </xdr:cNvPr>
        <xdr:cNvSpPr/>
      </xdr:nvSpPr>
      <xdr:spPr>
        <a:xfrm>
          <a:off x="701675" y="1639716"/>
          <a:ext cx="591976" cy="684384"/>
        </a:xfrm>
        <a:prstGeom prst="rect">
          <a:avLst/>
        </a:prstGeom>
        <a:solidFill>
          <a:srgbClr val="07F7DA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6351</xdr:colOff>
      <xdr:row>13</xdr:row>
      <xdr:rowOff>38688</xdr:rowOff>
    </xdr:from>
    <xdr:to>
      <xdr:col>1</xdr:col>
      <xdr:colOff>594049</xdr:colOff>
      <xdr:row>16</xdr:row>
      <xdr:rowOff>159716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6EC5832-5E96-490B-A56E-31D867476981}"/>
            </a:ext>
          </a:extLst>
        </xdr:cNvPr>
        <xdr:cNvSpPr/>
      </xdr:nvSpPr>
      <xdr:spPr>
        <a:xfrm>
          <a:off x="663576" y="2210388"/>
          <a:ext cx="587698" cy="663953"/>
        </a:xfrm>
        <a:prstGeom prst="rect">
          <a:avLst/>
        </a:prstGeom>
        <a:solidFill>
          <a:srgbClr val="B0BAEB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16</xdr:row>
      <xdr:rowOff>159081</xdr:rowOff>
    </xdr:from>
    <xdr:to>
      <xdr:col>1</xdr:col>
      <xdr:colOff>595797</xdr:colOff>
      <xdr:row>20</xdr:row>
      <xdr:rowOff>105484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E3EDA57-0690-40D9-9158-850AF9987B4D}"/>
            </a:ext>
          </a:extLst>
        </xdr:cNvPr>
        <xdr:cNvSpPr/>
      </xdr:nvSpPr>
      <xdr:spPr>
        <a:xfrm>
          <a:off x="666750" y="2873706"/>
          <a:ext cx="586272" cy="670303"/>
        </a:xfrm>
        <a:prstGeom prst="rect">
          <a:avLst/>
        </a:prstGeom>
        <a:solidFill>
          <a:srgbClr val="FCE300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21</xdr:row>
      <xdr:rowOff>65553</xdr:rowOff>
    </xdr:from>
    <xdr:to>
      <xdr:col>1</xdr:col>
      <xdr:colOff>595797</xdr:colOff>
      <xdr:row>24</xdr:row>
      <xdr:rowOff>170705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6823ADA-E469-414C-AEA7-9A5E8D6AB048}"/>
            </a:ext>
          </a:extLst>
        </xdr:cNvPr>
        <xdr:cNvSpPr/>
      </xdr:nvSpPr>
      <xdr:spPr>
        <a:xfrm>
          <a:off x="666750" y="3685053"/>
          <a:ext cx="586272" cy="648077"/>
        </a:xfrm>
        <a:prstGeom prst="rect">
          <a:avLst/>
        </a:prstGeom>
        <a:solidFill>
          <a:srgbClr val="383B42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25</xdr:row>
      <xdr:rowOff>293</xdr:rowOff>
    </xdr:from>
    <xdr:to>
      <xdr:col>1</xdr:col>
      <xdr:colOff>598649</xdr:colOff>
      <xdr:row>28</xdr:row>
      <xdr:rowOff>114972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274BE50-94F9-4996-992E-C5B682605578}"/>
            </a:ext>
          </a:extLst>
        </xdr:cNvPr>
        <xdr:cNvSpPr/>
      </xdr:nvSpPr>
      <xdr:spPr>
        <a:xfrm>
          <a:off x="666750" y="4343693"/>
          <a:ext cx="589124" cy="657604"/>
        </a:xfrm>
        <a:prstGeom prst="rect">
          <a:avLst/>
        </a:prstGeom>
        <a:solidFill>
          <a:srgbClr val="6B6C7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29</xdr:row>
      <xdr:rowOff>294</xdr:rowOff>
    </xdr:from>
    <xdr:to>
      <xdr:col>1</xdr:col>
      <xdr:colOff>598649</xdr:colOff>
      <xdr:row>32</xdr:row>
      <xdr:rowOff>105446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75D11B8-22EE-45D6-B25C-E83675344291}"/>
            </a:ext>
          </a:extLst>
        </xdr:cNvPr>
        <xdr:cNvSpPr/>
      </xdr:nvSpPr>
      <xdr:spPr>
        <a:xfrm>
          <a:off x="666750" y="5067594"/>
          <a:ext cx="589124" cy="648077"/>
        </a:xfrm>
        <a:prstGeom prst="rect">
          <a:avLst/>
        </a:prstGeom>
        <a:solidFill>
          <a:srgbClr val="B0B0B2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37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7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31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74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18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620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50056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493" algn="l" defTabSz="1042873" rtl="0" eaLnBrk="1" latinLnBrk="0" hangingPunct="1">
            <a:defRPr sz="2053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.admin.ch/seco/en/home/Aussenwirtschaftspolitik_Wirtschaftliche_Zusammenarbeit/Wirtschaftsbeziehungen/exportkontrollen-und-sanktionen/sanktionen-embargos/sanktionsmassnahmen/suche_sanktionsadressaten.html" TargetMode="External"/><Relationship Id="rId2" Type="http://schemas.openxmlformats.org/officeDocument/2006/relationships/hyperlink" Target="https://www.seco.admin.ch/seco/en/home/Aussenwirtschaftspolitik_Wirtschaftliche_Zusammenarbeit/Wirtschaftsbeziehungen/exportkontrollen-und-sanktionen/sanktionen-embargos/sanktionsmassnahmen/suche_sanktionsadressaten.html" TargetMode="External"/><Relationship Id="rId1" Type="http://schemas.openxmlformats.org/officeDocument/2006/relationships/hyperlink" Target="https://www.seco.admin.ch/seco/en/home/Aussenwirtschaftspolitik_Wirtschaftliche_Zusammenarbeit/Wirtschaftsbeziehungen/exportkontrollen-und-sanktionen/sanktionen-embargos/sanktionsmassnahmen/suche_sanktionsadressaten.html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5025-C0AC-4A34-8B7D-0261D4614709}">
  <dimension ref="A1"/>
  <sheetViews>
    <sheetView workbookViewId="0">
      <selection activeCell="C36" sqref="C36"/>
    </sheetView>
  </sheetViews>
  <sheetFormatPr baseColWidth="10" defaultColWidth="9" defaultRowHeight="14.2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8693-B130-46EC-B5BD-C6FEA129CDEF}">
  <dimension ref="B2:C25"/>
  <sheetViews>
    <sheetView showGridLines="0" workbookViewId="0">
      <selection activeCell="J10" sqref="J10"/>
    </sheetView>
  </sheetViews>
  <sheetFormatPr baseColWidth="10" defaultColWidth="8.625" defaultRowHeight="14.25"/>
  <cols>
    <col min="1" max="1" width="2.625" style="139" customWidth="1"/>
    <col min="2" max="2" width="4.125" style="139" customWidth="1"/>
    <col min="3" max="3" width="76.5" style="139" customWidth="1"/>
    <col min="4" max="16384" width="8.625" style="139"/>
  </cols>
  <sheetData>
    <row r="2" spans="2:3" ht="103.5" customHeight="1">
      <c r="B2" s="386" t="s">
        <v>789</v>
      </c>
      <c r="C2" s="386"/>
    </row>
    <row r="3" spans="2:3">
      <c r="B3" s="44"/>
      <c r="C3" s="44"/>
    </row>
    <row r="4" spans="2:3" s="325" customFormat="1" ht="18" customHeight="1">
      <c r="B4" s="387" t="s">
        <v>790</v>
      </c>
      <c r="C4" s="387"/>
    </row>
    <row r="6" spans="2:3" ht="230.1" customHeight="1">
      <c r="B6" s="326">
        <v>1</v>
      </c>
      <c r="C6" s="328" t="s">
        <v>791</v>
      </c>
    </row>
    <row r="7" spans="2:3" ht="5.0999999999999996" customHeight="1">
      <c r="B7" s="326"/>
    </row>
    <row r="8" spans="2:3" ht="230.1" customHeight="1">
      <c r="B8" s="326">
        <f>SUM(B6:B7)+1</f>
        <v>2</v>
      </c>
      <c r="C8" s="328" t="s">
        <v>791</v>
      </c>
    </row>
    <row r="9" spans="2:3" ht="5.0999999999999996" customHeight="1">
      <c r="B9" s="326"/>
    </row>
    <row r="10" spans="2:3" ht="230.1" customHeight="1">
      <c r="B10" s="326">
        <f t="shared" ref="B10:B22" si="0">SUM(B8:B9)+1</f>
        <v>3</v>
      </c>
      <c r="C10" s="328" t="s">
        <v>791</v>
      </c>
    </row>
    <row r="11" spans="2:3" ht="5.0999999999999996" customHeight="1">
      <c r="B11" s="326"/>
    </row>
    <row r="12" spans="2:3" ht="230.1" customHeight="1">
      <c r="B12" s="326">
        <f t="shared" si="0"/>
        <v>4</v>
      </c>
      <c r="C12" s="328" t="s">
        <v>791</v>
      </c>
    </row>
    <row r="13" spans="2:3" ht="5.0999999999999996" customHeight="1">
      <c r="B13" s="326"/>
    </row>
    <row r="14" spans="2:3" ht="230.1" customHeight="1">
      <c r="B14" s="326">
        <f t="shared" si="0"/>
        <v>5</v>
      </c>
      <c r="C14" s="328" t="s">
        <v>791</v>
      </c>
    </row>
    <row r="15" spans="2:3" ht="5.0999999999999996" customHeight="1">
      <c r="B15" s="326"/>
    </row>
    <row r="16" spans="2:3" ht="230.1" customHeight="1">
      <c r="B16" s="326">
        <f t="shared" si="0"/>
        <v>6</v>
      </c>
      <c r="C16" s="328" t="s">
        <v>791</v>
      </c>
    </row>
    <row r="17" spans="2:3" ht="5.0999999999999996" customHeight="1">
      <c r="B17" s="326"/>
    </row>
    <row r="18" spans="2:3" ht="230.1" customHeight="1">
      <c r="B18" s="326">
        <f t="shared" si="0"/>
        <v>7</v>
      </c>
      <c r="C18" s="328" t="s">
        <v>791</v>
      </c>
    </row>
    <row r="19" spans="2:3" ht="5.0999999999999996" customHeight="1">
      <c r="B19" s="326"/>
    </row>
    <row r="20" spans="2:3" ht="230.1" customHeight="1">
      <c r="B20" s="326">
        <f t="shared" si="0"/>
        <v>8</v>
      </c>
      <c r="C20" s="328" t="s">
        <v>791</v>
      </c>
    </row>
    <row r="21" spans="2:3" ht="5.0999999999999996" customHeight="1">
      <c r="B21" s="326"/>
    </row>
    <row r="22" spans="2:3" ht="230.1" customHeight="1">
      <c r="B22" s="326">
        <f t="shared" si="0"/>
        <v>9</v>
      </c>
      <c r="C22" s="328" t="s">
        <v>791</v>
      </c>
    </row>
    <row r="23" spans="2:3" ht="5.0999999999999996" customHeight="1">
      <c r="B23" s="326"/>
    </row>
    <row r="24" spans="2:3" ht="230.1" customHeight="1">
      <c r="B24" s="326">
        <f>SUM(B22:B23)+1</f>
        <v>10</v>
      </c>
      <c r="C24" s="328" t="s">
        <v>791</v>
      </c>
    </row>
    <row r="25" spans="2:3">
      <c r="B25" s="327"/>
    </row>
  </sheetData>
  <sheetProtection algorithmName="SHA-512" hashValue="lcyKjNVmp4VXjSiLHikRi8am8kdSpuNT0EzU4kw/um+7zoap4RB+yAoPndyrziM//EYaep9gDQn1mrB9+Cx9/w==" saltValue="9Rw9j+f7wIuSp8dSiDHidA==" spinCount="100000" sheet="1" objects="1" scenarios="1" formatColumns="0" formatRows="0"/>
  <mergeCells count="2">
    <mergeCell ref="B2:C2"/>
    <mergeCell ref="B4:C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E9A4-C44D-4D89-B546-B1C03C06DCF6}">
  <sheetPr codeName="Sheet12">
    <tabColor theme="1" tint="0.499984740745262"/>
  </sheetPr>
  <dimension ref="A1:AX242"/>
  <sheetViews>
    <sheetView showGridLines="0" topLeftCell="T1" zoomScale="70" zoomScaleNormal="70" workbookViewId="0">
      <selection activeCell="V10" sqref="V10"/>
    </sheetView>
  </sheetViews>
  <sheetFormatPr baseColWidth="10" defaultColWidth="9" defaultRowHeight="14.25"/>
  <cols>
    <col min="1" max="1" width="28.5" bestFit="1" customWidth="1"/>
    <col min="2" max="2" width="1.625" customWidth="1"/>
    <col min="3" max="3" width="12.125" customWidth="1"/>
    <col min="4" max="4" width="1.625" customWidth="1"/>
    <col min="5" max="5" width="56.75" bestFit="1" customWidth="1"/>
    <col min="6" max="6" width="1.625" customWidth="1"/>
    <col min="7" max="7" width="18.5" bestFit="1" customWidth="1"/>
    <col min="8" max="8" width="1.625" customWidth="1"/>
    <col min="9" max="9" width="18.25" style="16" bestFit="1" customWidth="1"/>
    <col min="10" max="10" width="1.625" customWidth="1"/>
    <col min="11" max="16" width="33.625" customWidth="1"/>
    <col min="17" max="17" width="1.625" customWidth="1"/>
    <col min="18" max="18" width="12.625" bestFit="1" customWidth="1"/>
    <col min="19" max="19" width="1.625" customWidth="1"/>
    <col min="20" max="20" width="23.125" bestFit="1" customWidth="1"/>
    <col min="21" max="21" width="1.625" customWidth="1"/>
    <col min="22" max="22" width="27.125" bestFit="1" customWidth="1"/>
    <col min="23" max="23" width="1.625" customWidth="1"/>
    <col min="24" max="24" width="26.5" bestFit="1" customWidth="1"/>
    <col min="25" max="25" width="1.625" customWidth="1"/>
    <col min="26" max="26" width="28.125" bestFit="1" customWidth="1"/>
    <col min="27" max="27" width="1.625" customWidth="1"/>
    <col min="28" max="28" width="21.75" bestFit="1" customWidth="1"/>
    <col min="29" max="29" width="1.625" customWidth="1"/>
    <col min="30" max="30" width="22.875" bestFit="1" customWidth="1"/>
    <col min="31" max="31" width="1.625" customWidth="1"/>
    <col min="32" max="32" width="17.875" customWidth="1"/>
    <col min="33" max="33" width="1.625" customWidth="1"/>
    <col min="34" max="34" width="24.875" bestFit="1" customWidth="1"/>
    <col min="35" max="35" width="1.625" customWidth="1"/>
    <col min="36" max="36" width="28.5" bestFit="1" customWidth="1"/>
    <col min="37" max="37" width="1.625" customWidth="1"/>
    <col min="38" max="38" width="17.625" customWidth="1"/>
    <col min="39" max="39" width="1.625" customWidth="1"/>
    <col min="40" max="40" width="21.75" bestFit="1" customWidth="1"/>
    <col min="41" max="41" width="1.625" customWidth="1"/>
    <col min="42" max="42" width="13.75" bestFit="1" customWidth="1"/>
    <col min="43" max="43" width="1.625" customWidth="1"/>
    <col min="44" max="44" width="31.5" bestFit="1" customWidth="1"/>
    <col min="45" max="45" width="2.75" customWidth="1"/>
    <col min="46" max="46" width="60.125" bestFit="1" customWidth="1"/>
    <col min="47" max="47" width="2" customWidth="1"/>
    <col min="48" max="48" width="29.125" bestFit="1" customWidth="1"/>
    <col min="49" max="49" width="2" style="8" customWidth="1"/>
    <col min="50" max="50" width="32.625" bestFit="1" customWidth="1"/>
  </cols>
  <sheetData>
    <row r="1" spans="1:50" ht="15">
      <c r="A1" s="11" t="s">
        <v>91</v>
      </c>
      <c r="C1" s="11" t="s">
        <v>92</v>
      </c>
      <c r="E1" s="11" t="s">
        <v>299</v>
      </c>
      <c r="G1" s="11" t="s">
        <v>287</v>
      </c>
      <c r="I1" s="11" t="s">
        <v>288</v>
      </c>
      <c r="K1" s="11" t="s">
        <v>22</v>
      </c>
      <c r="L1" s="11" t="s">
        <v>3</v>
      </c>
      <c r="M1" s="11" t="s">
        <v>4</v>
      </c>
      <c r="N1" s="12" t="s">
        <v>5</v>
      </c>
      <c r="O1" s="13" t="s">
        <v>6</v>
      </c>
      <c r="P1" s="13" t="s">
        <v>7</v>
      </c>
      <c r="R1" s="13" t="s">
        <v>194</v>
      </c>
      <c r="T1" s="13" t="s">
        <v>197</v>
      </c>
      <c r="V1" s="13" t="s">
        <v>191</v>
      </c>
      <c r="X1" s="11" t="s">
        <v>213</v>
      </c>
      <c r="Z1" s="11" t="s">
        <v>208</v>
      </c>
      <c r="AB1" s="11" t="s">
        <v>216</v>
      </c>
      <c r="AD1" s="11" t="s">
        <v>217</v>
      </c>
      <c r="AF1" s="11" t="s">
        <v>256</v>
      </c>
      <c r="AH1" s="11" t="s">
        <v>29</v>
      </c>
      <c r="AJ1" s="11" t="s">
        <v>273</v>
      </c>
      <c r="AL1" s="11" t="s">
        <v>93</v>
      </c>
      <c r="AN1" s="11" t="s">
        <v>304</v>
      </c>
      <c r="AP1" s="11" t="s">
        <v>322</v>
      </c>
      <c r="AR1" s="11" t="s">
        <v>400</v>
      </c>
      <c r="AT1" s="11" t="s">
        <v>307</v>
      </c>
      <c r="AV1" s="11" t="s">
        <v>654</v>
      </c>
      <c r="AW1" s="220"/>
      <c r="AX1" s="11" t="s">
        <v>724</v>
      </c>
    </row>
    <row r="2" spans="1:50">
      <c r="A2" s="10" t="s">
        <v>9</v>
      </c>
      <c r="C2" s="10" t="s">
        <v>22</v>
      </c>
      <c r="E2" s="10" t="s">
        <v>22</v>
      </c>
      <c r="G2" s="10" t="s">
        <v>17</v>
      </c>
      <c r="I2" s="15" t="s">
        <v>285</v>
      </c>
      <c r="K2" s="10" t="s">
        <v>22</v>
      </c>
      <c r="L2" s="10" t="s">
        <v>22</v>
      </c>
      <c r="M2" s="10" t="s">
        <v>22</v>
      </c>
      <c r="N2" s="10" t="s">
        <v>22</v>
      </c>
      <c r="O2" s="10" t="s">
        <v>22</v>
      </c>
      <c r="P2" s="10" t="s">
        <v>22</v>
      </c>
      <c r="R2" s="10"/>
      <c r="T2" s="10" t="s">
        <v>22</v>
      </c>
      <c r="V2" s="10" t="s">
        <v>22</v>
      </c>
      <c r="X2" s="10" t="s">
        <v>22</v>
      </c>
      <c r="Z2" s="10" t="s">
        <v>22</v>
      </c>
      <c r="AB2" s="10" t="s">
        <v>22</v>
      </c>
      <c r="AD2" s="10" t="s">
        <v>22</v>
      </c>
      <c r="AF2" s="10" t="s">
        <v>22</v>
      </c>
      <c r="AH2" s="10" t="s">
        <v>22</v>
      </c>
      <c r="AJ2" s="10" t="s">
        <v>276</v>
      </c>
      <c r="AL2" s="10" t="s">
        <v>22</v>
      </c>
      <c r="AN2" s="10" t="s">
        <v>276</v>
      </c>
      <c r="AP2" s="10" t="s">
        <v>323</v>
      </c>
      <c r="AR2" s="10" t="s">
        <v>22</v>
      </c>
      <c r="AT2" s="10" t="s">
        <v>22</v>
      </c>
      <c r="AV2" s="10" t="s">
        <v>22</v>
      </c>
      <c r="AX2" s="10" t="s">
        <v>22</v>
      </c>
    </row>
    <row r="3" spans="1:50">
      <c r="A3" s="10" t="s">
        <v>94</v>
      </c>
      <c r="C3" s="10" t="s">
        <v>95</v>
      </c>
      <c r="E3" s="10" t="s">
        <v>756</v>
      </c>
      <c r="G3" s="10" t="s">
        <v>284</v>
      </c>
      <c r="I3" s="15" t="s">
        <v>286</v>
      </c>
      <c r="K3" s="10"/>
      <c r="L3" s="10" t="s">
        <v>97</v>
      </c>
      <c r="M3" s="14" t="s">
        <v>227</v>
      </c>
      <c r="N3" s="14" t="s">
        <v>111</v>
      </c>
      <c r="O3" s="14" t="s">
        <v>242</v>
      </c>
      <c r="P3" s="14" t="s">
        <v>140</v>
      </c>
      <c r="R3" s="14" t="s">
        <v>195</v>
      </c>
      <c r="T3" s="14" t="s">
        <v>360</v>
      </c>
      <c r="V3" s="14" t="s">
        <v>314</v>
      </c>
      <c r="X3" s="14" t="s">
        <v>349</v>
      </c>
      <c r="Z3" s="14" t="s">
        <v>209</v>
      </c>
      <c r="AB3" s="10" t="s">
        <v>215</v>
      </c>
      <c r="AD3" s="10" t="s">
        <v>218</v>
      </c>
      <c r="AF3" s="10" t="s">
        <v>257</v>
      </c>
      <c r="AH3" s="10" t="s">
        <v>264</v>
      </c>
      <c r="AJ3" s="10" t="s">
        <v>274</v>
      </c>
      <c r="AL3" s="10" t="s">
        <v>300</v>
      </c>
      <c r="AN3" s="10" t="s">
        <v>32</v>
      </c>
      <c r="AP3" s="10" t="s">
        <v>325</v>
      </c>
      <c r="AR3" s="10" t="s">
        <v>300</v>
      </c>
      <c r="AT3" s="10" t="s">
        <v>413</v>
      </c>
      <c r="AV3" s="10" t="s">
        <v>414</v>
      </c>
      <c r="AX3" s="10" t="s">
        <v>725</v>
      </c>
    </row>
    <row r="4" spans="1:50">
      <c r="C4" s="10" t="s">
        <v>96</v>
      </c>
      <c r="E4" s="10" t="s">
        <v>301</v>
      </c>
      <c r="G4" s="10" t="s">
        <v>272</v>
      </c>
      <c r="I4" s="15" t="s">
        <v>292</v>
      </c>
      <c r="K4" s="14"/>
      <c r="L4" s="14" t="s">
        <v>220</v>
      </c>
      <c r="M4" s="14" t="s">
        <v>104</v>
      </c>
      <c r="N4" s="14" t="s">
        <v>112</v>
      </c>
      <c r="O4" s="14" t="s">
        <v>122</v>
      </c>
      <c r="P4" s="14" t="s">
        <v>141</v>
      </c>
      <c r="R4" s="14" t="s">
        <v>196</v>
      </c>
      <c r="T4" s="14" t="s">
        <v>361</v>
      </c>
      <c r="V4" s="14" t="s">
        <v>212</v>
      </c>
      <c r="X4" s="14" t="s">
        <v>350</v>
      </c>
      <c r="Z4" s="14" t="s">
        <v>210</v>
      </c>
      <c r="AB4" s="10" t="s">
        <v>214</v>
      </c>
      <c r="AD4" s="10" t="s">
        <v>219</v>
      </c>
      <c r="AF4" s="10" t="s">
        <v>258</v>
      </c>
      <c r="AH4" s="10" t="s">
        <v>265</v>
      </c>
      <c r="AJ4" s="10" t="s">
        <v>275</v>
      </c>
      <c r="AL4" s="10" t="s">
        <v>301</v>
      </c>
      <c r="AN4" s="10" t="s">
        <v>33</v>
      </c>
      <c r="AP4" s="10" t="s">
        <v>324</v>
      </c>
      <c r="AR4" s="10" t="s">
        <v>401</v>
      </c>
      <c r="AT4" s="10" t="s">
        <v>412</v>
      </c>
      <c r="AV4" s="10" t="s">
        <v>493</v>
      </c>
      <c r="AX4" s="10" t="s">
        <v>726</v>
      </c>
    </row>
    <row r="5" spans="1:50">
      <c r="K5" s="14"/>
      <c r="L5" s="14" t="s">
        <v>221</v>
      </c>
      <c r="M5" s="14" t="s">
        <v>228</v>
      </c>
      <c r="N5" s="14" t="s">
        <v>233</v>
      </c>
      <c r="O5" s="14" t="s">
        <v>123</v>
      </c>
      <c r="P5" s="14" t="s">
        <v>142</v>
      </c>
      <c r="T5" s="14" t="s">
        <v>198</v>
      </c>
      <c r="V5" s="14" t="s">
        <v>260</v>
      </c>
      <c r="AB5" s="10" t="s">
        <v>200</v>
      </c>
      <c r="AF5" s="10" t="s">
        <v>259</v>
      </c>
      <c r="AH5" s="10" t="s">
        <v>266</v>
      </c>
      <c r="AN5" s="10" t="s">
        <v>34</v>
      </c>
      <c r="AT5" s="10" t="s">
        <v>409</v>
      </c>
      <c r="AV5" s="10" t="s">
        <v>428</v>
      </c>
    </row>
    <row r="6" spans="1:50" ht="15">
      <c r="E6" s="11" t="s">
        <v>754</v>
      </c>
      <c r="K6" s="14"/>
      <c r="L6" s="14" t="s">
        <v>222</v>
      </c>
      <c r="M6" s="14" t="s">
        <v>105</v>
      </c>
      <c r="N6" s="14" t="s">
        <v>113</v>
      </c>
      <c r="O6" s="14" t="s">
        <v>124</v>
      </c>
      <c r="P6" s="14" t="s">
        <v>143</v>
      </c>
      <c r="T6" s="14" t="s">
        <v>199</v>
      </c>
      <c r="V6" s="14" t="s">
        <v>201</v>
      </c>
      <c r="AH6" s="10" t="s">
        <v>267</v>
      </c>
      <c r="AN6" s="10" t="s">
        <v>35</v>
      </c>
      <c r="AT6" s="10" t="s">
        <v>410</v>
      </c>
      <c r="AV6" s="10" t="s">
        <v>487</v>
      </c>
    </row>
    <row r="7" spans="1:50">
      <c r="E7" s="10" t="s">
        <v>22</v>
      </c>
      <c r="K7" s="14"/>
      <c r="L7" s="14" t="s">
        <v>223</v>
      </c>
      <c r="M7" s="14" t="s">
        <v>229</v>
      </c>
      <c r="N7" s="14" t="s">
        <v>234</v>
      </c>
      <c r="O7" s="14" t="s">
        <v>243</v>
      </c>
      <c r="P7" s="14" t="s">
        <v>144</v>
      </c>
      <c r="T7" s="14" t="s">
        <v>200</v>
      </c>
      <c r="V7" s="14" t="s">
        <v>202</v>
      </c>
      <c r="AH7" s="10" t="s">
        <v>268</v>
      </c>
      <c r="AN7" s="10" t="s">
        <v>36</v>
      </c>
      <c r="AT7" s="10" t="s">
        <v>408</v>
      </c>
      <c r="AV7" s="10" t="s">
        <v>518</v>
      </c>
    </row>
    <row r="8" spans="1:50" ht="15">
      <c r="E8" s="10" t="s">
        <v>755</v>
      </c>
      <c r="K8" s="14"/>
      <c r="L8" s="14" t="s">
        <v>224</v>
      </c>
      <c r="M8" s="14" t="s">
        <v>106</v>
      </c>
      <c r="N8" s="14" t="s">
        <v>235</v>
      </c>
      <c r="O8" s="14" t="s">
        <v>125</v>
      </c>
      <c r="P8" s="14" t="s">
        <v>145</v>
      </c>
      <c r="U8" s="9"/>
      <c r="V8" s="14" t="s">
        <v>203</v>
      </c>
      <c r="AN8" s="10" t="s">
        <v>163</v>
      </c>
      <c r="AT8" s="10" t="s">
        <v>411</v>
      </c>
      <c r="AV8" s="10" t="s">
        <v>415</v>
      </c>
    </row>
    <row r="9" spans="1:50" ht="15">
      <c r="E9" s="10" t="s">
        <v>301</v>
      </c>
      <c r="K9" s="14"/>
      <c r="L9" s="14" t="s">
        <v>225</v>
      </c>
      <c r="M9" s="14" t="s">
        <v>230</v>
      </c>
      <c r="N9" s="14" t="s">
        <v>236</v>
      </c>
      <c r="O9" s="14" t="s">
        <v>244</v>
      </c>
      <c r="P9" s="14" t="s">
        <v>146</v>
      </c>
      <c r="U9" s="9"/>
      <c r="V9" s="14" t="s">
        <v>763</v>
      </c>
      <c r="AV9" s="10" t="s">
        <v>416</v>
      </c>
    </row>
    <row r="10" spans="1:50" ht="15">
      <c r="A10" s="20" t="s">
        <v>348</v>
      </c>
      <c r="K10" s="14"/>
      <c r="L10" s="14" t="s">
        <v>98</v>
      </c>
      <c r="M10" s="14" t="s">
        <v>107</v>
      </c>
      <c r="N10" s="14" t="s">
        <v>114</v>
      </c>
      <c r="O10" s="14" t="s">
        <v>126</v>
      </c>
      <c r="P10" s="14" t="s">
        <v>147</v>
      </c>
      <c r="U10" s="9"/>
      <c r="AV10" s="10" t="s">
        <v>417</v>
      </c>
    </row>
    <row r="11" spans="1:50" ht="15">
      <c r="A11" s="21">
        <v>220500</v>
      </c>
      <c r="K11" s="14"/>
      <c r="L11" s="14" t="s">
        <v>99</v>
      </c>
      <c r="M11" s="14" t="s">
        <v>231</v>
      </c>
      <c r="N11" s="14" t="s">
        <v>237</v>
      </c>
      <c r="O11" s="14" t="s">
        <v>245</v>
      </c>
      <c r="P11" s="14" t="s">
        <v>148</v>
      </c>
      <c r="U11" s="9"/>
      <c r="AV11" s="10" t="s">
        <v>418</v>
      </c>
    </row>
    <row r="12" spans="1:50" ht="15">
      <c r="A12" s="21">
        <f>A11*1.2</f>
        <v>264600</v>
      </c>
      <c r="K12" s="14"/>
      <c r="L12" s="14" t="s">
        <v>100</v>
      </c>
      <c r="M12" s="14" t="s">
        <v>232</v>
      </c>
      <c r="N12" s="14" t="s">
        <v>238</v>
      </c>
      <c r="O12" s="14" t="s">
        <v>127</v>
      </c>
      <c r="P12" s="14" t="s">
        <v>149</v>
      </c>
      <c r="U12" s="9"/>
      <c r="AV12" s="10" t="s">
        <v>419</v>
      </c>
    </row>
    <row r="13" spans="1:50" ht="15">
      <c r="A13" s="22" t="e">
        <f>#REF!</f>
        <v>#REF!</v>
      </c>
      <c r="K13" s="14"/>
      <c r="L13" s="14" t="s">
        <v>101</v>
      </c>
      <c r="M13" s="14" t="s">
        <v>108</v>
      </c>
      <c r="N13" s="14" t="s">
        <v>239</v>
      </c>
      <c r="O13" s="14" t="s">
        <v>128</v>
      </c>
      <c r="P13" s="14" t="s">
        <v>150</v>
      </c>
      <c r="U13" s="9"/>
      <c r="AV13" s="10" t="s">
        <v>420</v>
      </c>
    </row>
    <row r="14" spans="1:50" ht="15">
      <c r="A14" s="124" t="e">
        <f>A11/A13</f>
        <v>#REF!</v>
      </c>
      <c r="K14" s="14"/>
      <c r="L14" s="14" t="s">
        <v>102</v>
      </c>
      <c r="M14" s="14" t="s">
        <v>109</v>
      </c>
      <c r="N14" s="14" t="s">
        <v>115</v>
      </c>
      <c r="O14" s="14" t="s">
        <v>129</v>
      </c>
      <c r="P14" s="14" t="s">
        <v>151</v>
      </c>
      <c r="U14" s="9"/>
      <c r="AV14" s="10" t="s">
        <v>421</v>
      </c>
    </row>
    <row r="15" spans="1:50" ht="15">
      <c r="K15" s="14"/>
      <c r="L15" s="14" t="s">
        <v>103</v>
      </c>
      <c r="M15" s="14" t="s">
        <v>110</v>
      </c>
      <c r="N15" s="14" t="s">
        <v>116</v>
      </c>
      <c r="O15" s="14" t="s">
        <v>130</v>
      </c>
      <c r="P15" s="14" t="s">
        <v>152</v>
      </c>
      <c r="U15" s="9"/>
      <c r="AV15" s="10" t="s">
        <v>422</v>
      </c>
    </row>
    <row r="16" spans="1:50" ht="15">
      <c r="K16" s="14"/>
      <c r="L16" s="14" t="s">
        <v>226</v>
      </c>
      <c r="M16" s="10"/>
      <c r="N16" s="14" t="s">
        <v>117</v>
      </c>
      <c r="O16" s="14" t="s">
        <v>246</v>
      </c>
      <c r="P16" s="14" t="s">
        <v>250</v>
      </c>
      <c r="U16" s="9"/>
      <c r="AV16" s="10" t="s">
        <v>423</v>
      </c>
    </row>
    <row r="17" spans="11:48" ht="15">
      <c r="K17" s="10"/>
      <c r="L17" s="10"/>
      <c r="M17" s="10"/>
      <c r="N17" s="14" t="s">
        <v>240</v>
      </c>
      <c r="O17" s="14" t="s">
        <v>247</v>
      </c>
      <c r="P17" s="14" t="s">
        <v>251</v>
      </c>
      <c r="U17" s="9"/>
      <c r="AV17" s="10" t="s">
        <v>424</v>
      </c>
    </row>
    <row r="18" spans="11:48" ht="15">
      <c r="K18" s="10"/>
      <c r="L18" s="10"/>
      <c r="M18" s="10"/>
      <c r="N18" s="14" t="s">
        <v>241</v>
      </c>
      <c r="O18" s="14" t="s">
        <v>131</v>
      </c>
      <c r="P18" s="14" t="s">
        <v>252</v>
      </c>
      <c r="U18" s="9"/>
      <c r="AV18" s="10" t="s">
        <v>425</v>
      </c>
    </row>
    <row r="19" spans="11:48" ht="15">
      <c r="K19" s="10"/>
      <c r="L19" s="10"/>
      <c r="M19" s="10"/>
      <c r="N19" s="14" t="s">
        <v>118</v>
      </c>
      <c r="O19" s="14" t="s">
        <v>132</v>
      </c>
      <c r="P19" s="14" t="s">
        <v>153</v>
      </c>
      <c r="U19" s="9"/>
      <c r="AV19" s="10" t="s">
        <v>426</v>
      </c>
    </row>
    <row r="20" spans="11:48" ht="15">
      <c r="K20" s="10"/>
      <c r="L20" s="10"/>
      <c r="M20" s="10"/>
      <c r="N20" s="14" t="s">
        <v>119</v>
      </c>
      <c r="O20" s="14" t="s">
        <v>133</v>
      </c>
      <c r="P20" s="14" t="s">
        <v>154</v>
      </c>
      <c r="U20" s="9"/>
      <c r="AV20" s="10" t="s">
        <v>427</v>
      </c>
    </row>
    <row r="21" spans="11:48" ht="15">
      <c r="K21" s="10"/>
      <c r="L21" s="10"/>
      <c r="M21" s="10"/>
      <c r="N21" s="14" t="s">
        <v>120</v>
      </c>
      <c r="O21" s="14" t="s">
        <v>134</v>
      </c>
      <c r="P21" s="14" t="s">
        <v>155</v>
      </c>
      <c r="U21" s="9"/>
      <c r="AV21" s="10" t="s">
        <v>429</v>
      </c>
    </row>
    <row r="22" spans="11:48" ht="15">
      <c r="K22" s="10"/>
      <c r="L22" s="10"/>
      <c r="M22" s="10"/>
      <c r="N22" s="14" t="s">
        <v>121</v>
      </c>
      <c r="O22" s="14" t="s">
        <v>135</v>
      </c>
      <c r="P22" s="14" t="s">
        <v>156</v>
      </c>
      <c r="U22" s="9"/>
      <c r="AV22" s="10" t="s">
        <v>430</v>
      </c>
    </row>
    <row r="23" spans="11:48" ht="15">
      <c r="K23" s="10"/>
      <c r="L23" s="10"/>
      <c r="M23" s="10"/>
      <c r="N23" s="10"/>
      <c r="O23" s="14" t="s">
        <v>136</v>
      </c>
      <c r="P23" s="14" t="s">
        <v>157</v>
      </c>
      <c r="U23" s="9"/>
      <c r="AV23" s="10" t="s">
        <v>431</v>
      </c>
    </row>
    <row r="24" spans="11:48" ht="15">
      <c r="K24" s="10"/>
      <c r="L24" s="10"/>
      <c r="M24" s="10"/>
      <c r="N24" s="10"/>
      <c r="O24" s="14" t="s">
        <v>137</v>
      </c>
      <c r="P24" s="14" t="s">
        <v>158</v>
      </c>
      <c r="U24" s="9"/>
      <c r="AV24" s="10" t="s">
        <v>432</v>
      </c>
    </row>
    <row r="25" spans="11:48" ht="15">
      <c r="K25" s="10"/>
      <c r="L25" s="10"/>
      <c r="M25" s="10"/>
      <c r="N25" s="10"/>
      <c r="O25" s="14" t="s">
        <v>138</v>
      </c>
      <c r="P25" s="14" t="s">
        <v>159</v>
      </c>
      <c r="U25" s="9"/>
      <c r="AV25" s="10" t="s">
        <v>433</v>
      </c>
    </row>
    <row r="26" spans="11:48" ht="15">
      <c r="K26" s="10"/>
      <c r="L26" s="10"/>
      <c r="M26" s="10"/>
      <c r="N26" s="10"/>
      <c r="O26" s="14" t="s">
        <v>139</v>
      </c>
      <c r="P26" s="14" t="s">
        <v>253</v>
      </c>
      <c r="U26" s="9"/>
      <c r="AV26" s="10" t="s">
        <v>434</v>
      </c>
    </row>
    <row r="27" spans="11:48" ht="15">
      <c r="K27" s="10"/>
      <c r="L27" s="10"/>
      <c r="M27" s="10"/>
      <c r="N27" s="10"/>
      <c r="O27" s="14" t="s">
        <v>248</v>
      </c>
      <c r="P27" s="14" t="s">
        <v>160</v>
      </c>
      <c r="U27" s="9"/>
      <c r="AV27" s="10" t="s">
        <v>435</v>
      </c>
    </row>
    <row r="28" spans="11:48" ht="15">
      <c r="K28" s="10"/>
      <c r="L28" s="10"/>
      <c r="M28" s="10"/>
      <c r="N28" s="10"/>
      <c r="O28" s="14" t="s">
        <v>249</v>
      </c>
      <c r="P28" s="14" t="s">
        <v>161</v>
      </c>
      <c r="U28" s="9"/>
      <c r="AV28" s="10" t="s">
        <v>436</v>
      </c>
    </row>
    <row r="29" spans="11:48" ht="15">
      <c r="K29" s="10"/>
      <c r="L29" s="10"/>
      <c r="M29" s="10"/>
      <c r="N29" s="10"/>
      <c r="O29" s="10"/>
      <c r="P29" s="14" t="s">
        <v>162</v>
      </c>
      <c r="U29" s="9"/>
      <c r="AV29" s="10" t="s">
        <v>437</v>
      </c>
    </row>
    <row r="30" spans="11:48" ht="15">
      <c r="K30" s="10"/>
      <c r="L30" s="10"/>
      <c r="M30" s="10"/>
      <c r="N30" s="10"/>
      <c r="O30" s="10"/>
      <c r="P30" s="14" t="s">
        <v>254</v>
      </c>
      <c r="U30" s="9"/>
      <c r="AV30" s="10" t="s">
        <v>438</v>
      </c>
    </row>
    <row r="31" spans="11:48" ht="15">
      <c r="U31" s="9"/>
      <c r="AV31" s="10" t="s">
        <v>439</v>
      </c>
    </row>
    <row r="32" spans="11:48">
      <c r="AV32" s="10" t="s">
        <v>440</v>
      </c>
    </row>
    <row r="33" spans="1:48">
      <c r="AV33" s="10" t="s">
        <v>441</v>
      </c>
    </row>
    <row r="34" spans="1:48">
      <c r="AV34" s="10" t="s">
        <v>442</v>
      </c>
    </row>
    <row r="35" spans="1:48">
      <c r="A35" s="2"/>
      <c r="AV35" s="10" t="s">
        <v>443</v>
      </c>
    </row>
    <row r="36" spans="1:48">
      <c r="A36" s="3"/>
      <c r="AV36" s="10" t="s">
        <v>444</v>
      </c>
    </row>
    <row r="37" spans="1:48">
      <c r="AV37" s="10" t="s">
        <v>445</v>
      </c>
    </row>
    <row r="38" spans="1:48">
      <c r="AV38" s="10" t="s">
        <v>446</v>
      </c>
    </row>
    <row r="39" spans="1:48">
      <c r="AV39" s="10" t="s">
        <v>447</v>
      </c>
    </row>
    <row r="40" spans="1:48">
      <c r="A40" s="3"/>
      <c r="AV40" s="10" t="s">
        <v>448</v>
      </c>
    </row>
    <row r="41" spans="1:48">
      <c r="AV41" s="10" t="s">
        <v>449</v>
      </c>
    </row>
    <row r="42" spans="1:48">
      <c r="AV42" s="10" t="s">
        <v>450</v>
      </c>
    </row>
    <row r="43" spans="1:48">
      <c r="AV43" s="10" t="s">
        <v>451</v>
      </c>
    </row>
    <row r="44" spans="1:48">
      <c r="AV44" s="10" t="s">
        <v>452</v>
      </c>
    </row>
    <row r="45" spans="1:48">
      <c r="AV45" s="10" t="s">
        <v>453</v>
      </c>
    </row>
    <row r="46" spans="1:48">
      <c r="AV46" s="10" t="s">
        <v>454</v>
      </c>
    </row>
    <row r="47" spans="1:48">
      <c r="A47" s="3"/>
      <c r="AV47" s="10" t="s">
        <v>455</v>
      </c>
    </row>
    <row r="48" spans="1:48">
      <c r="A48" s="3"/>
      <c r="AV48" s="10" t="s">
        <v>456</v>
      </c>
    </row>
    <row r="49" spans="48:48">
      <c r="AV49" s="10" t="s">
        <v>457</v>
      </c>
    </row>
    <row r="50" spans="48:48">
      <c r="AV50" s="10" t="s">
        <v>458</v>
      </c>
    </row>
    <row r="51" spans="48:48">
      <c r="AV51" s="10" t="s">
        <v>459</v>
      </c>
    </row>
    <row r="52" spans="48:48">
      <c r="AV52" s="10" t="s">
        <v>460</v>
      </c>
    </row>
    <row r="53" spans="48:48">
      <c r="AV53" s="10" t="s">
        <v>461</v>
      </c>
    </row>
    <row r="54" spans="48:48">
      <c r="AV54" s="10" t="s">
        <v>462</v>
      </c>
    </row>
    <row r="55" spans="48:48">
      <c r="AV55" s="10" t="s">
        <v>463</v>
      </c>
    </row>
    <row r="56" spans="48:48">
      <c r="AV56" s="10" t="s">
        <v>464</v>
      </c>
    </row>
    <row r="57" spans="48:48">
      <c r="AV57" s="10" t="s">
        <v>465</v>
      </c>
    </row>
    <row r="58" spans="48:48">
      <c r="AV58" s="10" t="s">
        <v>466</v>
      </c>
    </row>
    <row r="59" spans="48:48">
      <c r="AV59" s="10" t="s">
        <v>467</v>
      </c>
    </row>
    <row r="60" spans="48:48">
      <c r="AV60" s="10" t="s">
        <v>468</v>
      </c>
    </row>
    <row r="61" spans="48:48">
      <c r="AV61" s="10" t="s">
        <v>469</v>
      </c>
    </row>
    <row r="62" spans="48:48">
      <c r="AV62" s="10" t="s">
        <v>470</v>
      </c>
    </row>
    <row r="63" spans="48:48">
      <c r="AV63" s="10" t="s">
        <v>471</v>
      </c>
    </row>
    <row r="64" spans="48:48">
      <c r="AV64" s="10" t="s">
        <v>472</v>
      </c>
    </row>
    <row r="65" spans="48:48">
      <c r="AV65" s="10" t="s">
        <v>473</v>
      </c>
    </row>
    <row r="66" spans="48:48">
      <c r="AV66" s="10" t="s">
        <v>474</v>
      </c>
    </row>
    <row r="67" spans="48:48">
      <c r="AV67" s="10" t="s">
        <v>475</v>
      </c>
    </row>
    <row r="68" spans="48:48">
      <c r="AV68" s="10" t="s">
        <v>476</v>
      </c>
    </row>
    <row r="69" spans="48:48">
      <c r="AV69" s="10" t="s">
        <v>477</v>
      </c>
    </row>
    <row r="70" spans="48:48">
      <c r="AV70" s="10" t="s">
        <v>478</v>
      </c>
    </row>
    <row r="71" spans="48:48">
      <c r="AV71" s="10" t="s">
        <v>479</v>
      </c>
    </row>
    <row r="72" spans="48:48">
      <c r="AV72" s="10" t="s">
        <v>480</v>
      </c>
    </row>
    <row r="73" spans="48:48">
      <c r="AV73" s="10" t="s">
        <v>481</v>
      </c>
    </row>
    <row r="74" spans="48:48">
      <c r="AV74" s="10" t="s">
        <v>482</v>
      </c>
    </row>
    <row r="75" spans="48:48">
      <c r="AV75" s="10" t="s">
        <v>483</v>
      </c>
    </row>
    <row r="76" spans="48:48">
      <c r="AV76" s="10" t="s">
        <v>484</v>
      </c>
    </row>
    <row r="77" spans="48:48">
      <c r="AV77" s="10" t="s">
        <v>485</v>
      </c>
    </row>
    <row r="78" spans="48:48">
      <c r="AV78" s="10" t="s">
        <v>486</v>
      </c>
    </row>
    <row r="79" spans="48:48">
      <c r="AV79" s="10" t="s">
        <v>488</v>
      </c>
    </row>
    <row r="80" spans="48:48">
      <c r="AV80" s="10" t="s">
        <v>489</v>
      </c>
    </row>
    <row r="81" spans="48:48">
      <c r="AV81" s="10" t="s">
        <v>490</v>
      </c>
    </row>
    <row r="82" spans="48:48">
      <c r="AV82" s="10" t="s">
        <v>491</v>
      </c>
    </row>
    <row r="83" spans="48:48">
      <c r="AV83" s="10" t="s">
        <v>492</v>
      </c>
    </row>
    <row r="84" spans="48:48">
      <c r="AV84" s="10" t="s">
        <v>494</v>
      </c>
    </row>
    <row r="85" spans="48:48">
      <c r="AV85" s="10" t="s">
        <v>495</v>
      </c>
    </row>
    <row r="86" spans="48:48">
      <c r="AV86" s="10" t="s">
        <v>496</v>
      </c>
    </row>
    <row r="87" spans="48:48">
      <c r="AV87" s="10" t="s">
        <v>497</v>
      </c>
    </row>
    <row r="88" spans="48:48">
      <c r="AV88" s="10" t="s">
        <v>498</v>
      </c>
    </row>
    <row r="89" spans="48:48">
      <c r="AV89" s="10" t="s">
        <v>499</v>
      </c>
    </row>
    <row r="90" spans="48:48">
      <c r="AV90" s="10" t="s">
        <v>500</v>
      </c>
    </row>
    <row r="91" spans="48:48">
      <c r="AV91" s="10" t="s">
        <v>501</v>
      </c>
    </row>
    <row r="92" spans="48:48">
      <c r="AV92" s="10" t="s">
        <v>502</v>
      </c>
    </row>
    <row r="93" spans="48:48">
      <c r="AV93" s="10" t="s">
        <v>503</v>
      </c>
    </row>
    <row r="94" spans="48:48">
      <c r="AV94" s="10" t="s">
        <v>504</v>
      </c>
    </row>
    <row r="95" spans="48:48">
      <c r="AV95" s="10" t="s">
        <v>505</v>
      </c>
    </row>
    <row r="96" spans="48:48">
      <c r="AV96" s="10" t="s">
        <v>506</v>
      </c>
    </row>
    <row r="97" spans="48:48">
      <c r="AV97" s="10" t="s">
        <v>507</v>
      </c>
    </row>
    <row r="98" spans="48:48">
      <c r="AV98" s="10" t="s">
        <v>508</v>
      </c>
    </row>
    <row r="99" spans="48:48">
      <c r="AV99" s="10" t="s">
        <v>509</v>
      </c>
    </row>
    <row r="100" spans="48:48">
      <c r="AV100" s="10" t="s">
        <v>510</v>
      </c>
    </row>
    <row r="101" spans="48:48">
      <c r="AV101" s="10" t="s">
        <v>511</v>
      </c>
    </row>
    <row r="102" spans="48:48">
      <c r="AV102" s="10" t="s">
        <v>512</v>
      </c>
    </row>
    <row r="103" spans="48:48">
      <c r="AV103" s="10" t="s">
        <v>513</v>
      </c>
    </row>
    <row r="104" spans="48:48">
      <c r="AV104" s="10" t="s">
        <v>514</v>
      </c>
    </row>
    <row r="105" spans="48:48">
      <c r="AV105" s="10" t="s">
        <v>515</v>
      </c>
    </row>
    <row r="106" spans="48:48">
      <c r="AV106" s="10" t="s">
        <v>516</v>
      </c>
    </row>
    <row r="107" spans="48:48">
      <c r="AV107" s="10" t="s">
        <v>517</v>
      </c>
    </row>
    <row r="108" spans="48:48">
      <c r="AV108" s="10" t="s">
        <v>519</v>
      </c>
    </row>
    <row r="109" spans="48:48">
      <c r="AV109" s="10" t="s">
        <v>520</v>
      </c>
    </row>
    <row r="110" spans="48:48">
      <c r="AV110" s="10" t="s">
        <v>521</v>
      </c>
    </row>
    <row r="111" spans="48:48">
      <c r="AV111" s="10" t="s">
        <v>522</v>
      </c>
    </row>
    <row r="112" spans="48:48">
      <c r="AV112" s="10" t="s">
        <v>523</v>
      </c>
    </row>
    <row r="113" spans="48:48">
      <c r="AV113" s="10" t="s">
        <v>524</v>
      </c>
    </row>
    <row r="114" spans="48:48">
      <c r="AV114" s="10" t="s">
        <v>525</v>
      </c>
    </row>
    <row r="115" spans="48:48">
      <c r="AV115" s="10" t="s">
        <v>526</v>
      </c>
    </row>
    <row r="116" spans="48:48">
      <c r="AV116" s="10" t="s">
        <v>527</v>
      </c>
    </row>
    <row r="117" spans="48:48">
      <c r="AV117" s="10" t="s">
        <v>528</v>
      </c>
    </row>
    <row r="118" spans="48:48">
      <c r="AV118" s="10" t="s">
        <v>529</v>
      </c>
    </row>
    <row r="119" spans="48:48">
      <c r="AV119" s="10" t="s">
        <v>530</v>
      </c>
    </row>
    <row r="120" spans="48:48">
      <c r="AV120" s="10" t="s">
        <v>531</v>
      </c>
    </row>
    <row r="121" spans="48:48">
      <c r="AV121" s="10" t="s">
        <v>532</v>
      </c>
    </row>
    <row r="122" spans="48:48">
      <c r="AV122" s="10" t="s">
        <v>533</v>
      </c>
    </row>
    <row r="123" spans="48:48">
      <c r="AV123" s="10" t="s">
        <v>534</v>
      </c>
    </row>
    <row r="124" spans="48:48">
      <c r="AV124" s="10" t="s">
        <v>535</v>
      </c>
    </row>
    <row r="125" spans="48:48">
      <c r="AV125" s="10" t="s">
        <v>536</v>
      </c>
    </row>
    <row r="126" spans="48:48">
      <c r="AV126" s="10" t="s">
        <v>537</v>
      </c>
    </row>
    <row r="127" spans="48:48">
      <c r="AV127" s="10" t="s">
        <v>538</v>
      </c>
    </row>
    <row r="128" spans="48:48">
      <c r="AV128" s="10" t="s">
        <v>539</v>
      </c>
    </row>
    <row r="129" spans="48:48">
      <c r="AV129" s="10" t="s">
        <v>540</v>
      </c>
    </row>
    <row r="130" spans="48:48">
      <c r="AV130" s="10" t="s">
        <v>541</v>
      </c>
    </row>
    <row r="131" spans="48:48">
      <c r="AV131" s="10" t="s">
        <v>542</v>
      </c>
    </row>
    <row r="132" spans="48:48">
      <c r="AV132" s="10" t="s">
        <v>543</v>
      </c>
    </row>
    <row r="133" spans="48:48">
      <c r="AV133" s="10" t="s">
        <v>544</v>
      </c>
    </row>
    <row r="134" spans="48:48">
      <c r="AV134" s="10" t="s">
        <v>545</v>
      </c>
    </row>
    <row r="135" spans="48:48">
      <c r="AV135" s="10" t="s">
        <v>546</v>
      </c>
    </row>
    <row r="136" spans="48:48">
      <c r="AV136" s="10" t="s">
        <v>547</v>
      </c>
    </row>
    <row r="137" spans="48:48">
      <c r="AV137" s="10" t="s">
        <v>548</v>
      </c>
    </row>
    <row r="138" spans="48:48">
      <c r="AV138" s="10" t="s">
        <v>549</v>
      </c>
    </row>
    <row r="139" spans="48:48">
      <c r="AV139" s="10" t="s">
        <v>550</v>
      </c>
    </row>
    <row r="140" spans="48:48">
      <c r="AV140" s="10" t="s">
        <v>551</v>
      </c>
    </row>
    <row r="141" spans="48:48">
      <c r="AV141" s="10" t="s">
        <v>552</v>
      </c>
    </row>
    <row r="142" spans="48:48">
      <c r="AV142" s="10" t="s">
        <v>553</v>
      </c>
    </row>
    <row r="143" spans="48:48">
      <c r="AV143" s="10" t="s">
        <v>554</v>
      </c>
    </row>
    <row r="144" spans="48:48">
      <c r="AV144" s="10" t="s">
        <v>555</v>
      </c>
    </row>
    <row r="145" spans="48:48">
      <c r="AV145" s="10" t="s">
        <v>556</v>
      </c>
    </row>
    <row r="146" spans="48:48">
      <c r="AV146" s="10" t="s">
        <v>557</v>
      </c>
    </row>
    <row r="147" spans="48:48">
      <c r="AV147" s="10" t="s">
        <v>558</v>
      </c>
    </row>
    <row r="148" spans="48:48">
      <c r="AV148" s="10" t="s">
        <v>559</v>
      </c>
    </row>
    <row r="149" spans="48:48">
      <c r="AV149" s="10" t="s">
        <v>560</v>
      </c>
    </row>
    <row r="150" spans="48:48">
      <c r="AV150" s="10" t="s">
        <v>561</v>
      </c>
    </row>
    <row r="151" spans="48:48">
      <c r="AV151" s="10" t="s">
        <v>562</v>
      </c>
    </row>
    <row r="152" spans="48:48">
      <c r="AV152" s="10" t="s">
        <v>563</v>
      </c>
    </row>
    <row r="153" spans="48:48">
      <c r="AV153" s="10" t="s">
        <v>564</v>
      </c>
    </row>
    <row r="154" spans="48:48">
      <c r="AV154" s="10" t="s">
        <v>565</v>
      </c>
    </row>
    <row r="155" spans="48:48">
      <c r="AV155" s="10" t="s">
        <v>566</v>
      </c>
    </row>
    <row r="156" spans="48:48">
      <c r="AV156" s="10" t="s">
        <v>567</v>
      </c>
    </row>
    <row r="157" spans="48:48">
      <c r="AV157" s="10" t="s">
        <v>568</v>
      </c>
    </row>
    <row r="158" spans="48:48">
      <c r="AV158" s="10" t="s">
        <v>569</v>
      </c>
    </row>
    <row r="159" spans="48:48">
      <c r="AV159" s="10" t="s">
        <v>570</v>
      </c>
    </row>
    <row r="160" spans="48:48">
      <c r="AV160" s="10" t="s">
        <v>571</v>
      </c>
    </row>
    <row r="161" spans="48:48">
      <c r="AV161" s="10" t="s">
        <v>572</v>
      </c>
    </row>
    <row r="162" spans="48:48">
      <c r="AV162" s="10" t="s">
        <v>573</v>
      </c>
    </row>
    <row r="163" spans="48:48">
      <c r="AV163" s="10" t="s">
        <v>574</v>
      </c>
    </row>
    <row r="164" spans="48:48">
      <c r="AV164" s="10" t="s">
        <v>575</v>
      </c>
    </row>
    <row r="165" spans="48:48">
      <c r="AV165" s="10" t="s">
        <v>576</v>
      </c>
    </row>
    <row r="166" spans="48:48">
      <c r="AV166" s="10" t="s">
        <v>577</v>
      </c>
    </row>
    <row r="167" spans="48:48">
      <c r="AV167" s="10" t="s">
        <v>578</v>
      </c>
    </row>
    <row r="168" spans="48:48">
      <c r="AV168" s="10" t="s">
        <v>579</v>
      </c>
    </row>
    <row r="169" spans="48:48">
      <c r="AV169" s="10" t="s">
        <v>580</v>
      </c>
    </row>
    <row r="170" spans="48:48">
      <c r="AV170" s="10" t="s">
        <v>581</v>
      </c>
    </row>
    <row r="171" spans="48:48">
      <c r="AV171" s="10" t="s">
        <v>582</v>
      </c>
    </row>
    <row r="172" spans="48:48">
      <c r="AV172" s="10" t="s">
        <v>583</v>
      </c>
    </row>
    <row r="173" spans="48:48">
      <c r="AV173" s="10" t="s">
        <v>584</v>
      </c>
    </row>
    <row r="174" spans="48:48">
      <c r="AV174" s="10" t="s">
        <v>585</v>
      </c>
    </row>
    <row r="175" spans="48:48">
      <c r="AV175" s="10" t="s">
        <v>586</v>
      </c>
    </row>
    <row r="176" spans="48:48">
      <c r="AV176" s="10" t="s">
        <v>587</v>
      </c>
    </row>
    <row r="177" spans="48:48">
      <c r="AV177" s="10" t="s">
        <v>588</v>
      </c>
    </row>
    <row r="178" spans="48:48">
      <c r="AV178" s="10" t="s">
        <v>589</v>
      </c>
    </row>
    <row r="179" spans="48:48">
      <c r="AV179" s="10" t="s">
        <v>590</v>
      </c>
    </row>
    <row r="180" spans="48:48">
      <c r="AV180" s="10" t="s">
        <v>591</v>
      </c>
    </row>
    <row r="181" spans="48:48">
      <c r="AV181" s="10" t="s">
        <v>592</v>
      </c>
    </row>
    <row r="182" spans="48:48">
      <c r="AV182" s="10" t="s">
        <v>593</v>
      </c>
    </row>
    <row r="183" spans="48:48">
      <c r="AV183" s="10" t="s">
        <v>594</v>
      </c>
    </row>
    <row r="184" spans="48:48">
      <c r="AV184" s="10" t="s">
        <v>595</v>
      </c>
    </row>
    <row r="185" spans="48:48">
      <c r="AV185" s="10" t="s">
        <v>596</v>
      </c>
    </row>
    <row r="186" spans="48:48">
      <c r="AV186" s="10" t="s">
        <v>597</v>
      </c>
    </row>
    <row r="187" spans="48:48">
      <c r="AV187" s="10" t="s">
        <v>598</v>
      </c>
    </row>
    <row r="188" spans="48:48">
      <c r="AV188" s="10" t="s">
        <v>599</v>
      </c>
    </row>
    <row r="189" spans="48:48">
      <c r="AV189" s="10" t="s">
        <v>600</v>
      </c>
    </row>
    <row r="190" spans="48:48">
      <c r="AV190" s="10" t="s">
        <v>601</v>
      </c>
    </row>
    <row r="191" spans="48:48">
      <c r="AV191" s="10" t="s">
        <v>602</v>
      </c>
    </row>
    <row r="192" spans="48:48">
      <c r="AV192" s="10" t="s">
        <v>603</v>
      </c>
    </row>
    <row r="193" spans="48:48">
      <c r="AV193" s="10" t="s">
        <v>604</v>
      </c>
    </row>
    <row r="194" spans="48:48">
      <c r="AV194" s="10" t="s">
        <v>605</v>
      </c>
    </row>
    <row r="195" spans="48:48">
      <c r="AV195" s="10" t="s">
        <v>606</v>
      </c>
    </row>
    <row r="196" spans="48:48">
      <c r="AV196" s="10" t="s">
        <v>607</v>
      </c>
    </row>
    <row r="197" spans="48:48">
      <c r="AV197" s="10" t="s">
        <v>608</v>
      </c>
    </row>
    <row r="198" spans="48:48">
      <c r="AV198" s="10" t="s">
        <v>609</v>
      </c>
    </row>
    <row r="199" spans="48:48">
      <c r="AV199" s="10" t="s">
        <v>610</v>
      </c>
    </row>
    <row r="200" spans="48:48">
      <c r="AV200" s="10" t="s">
        <v>611</v>
      </c>
    </row>
    <row r="201" spans="48:48">
      <c r="AV201" s="10" t="s">
        <v>612</v>
      </c>
    </row>
    <row r="202" spans="48:48">
      <c r="AV202" s="10" t="s">
        <v>613</v>
      </c>
    </row>
    <row r="203" spans="48:48">
      <c r="AV203" s="10" t="s">
        <v>614</v>
      </c>
    </row>
    <row r="204" spans="48:48">
      <c r="AV204" s="10" t="s">
        <v>615</v>
      </c>
    </row>
    <row r="205" spans="48:48">
      <c r="AV205" s="10" t="s">
        <v>616</v>
      </c>
    </row>
    <row r="206" spans="48:48">
      <c r="AV206" s="10" t="s">
        <v>617</v>
      </c>
    </row>
    <row r="207" spans="48:48">
      <c r="AV207" s="10" t="s">
        <v>618</v>
      </c>
    </row>
    <row r="208" spans="48:48">
      <c r="AV208" s="10" t="s">
        <v>619</v>
      </c>
    </row>
    <row r="209" spans="48:48">
      <c r="AV209" s="10" t="s">
        <v>620</v>
      </c>
    </row>
    <row r="210" spans="48:48">
      <c r="AV210" s="10" t="s">
        <v>621</v>
      </c>
    </row>
    <row r="211" spans="48:48">
      <c r="AV211" s="10" t="s">
        <v>622</v>
      </c>
    </row>
    <row r="212" spans="48:48">
      <c r="AV212" s="10" t="s">
        <v>623</v>
      </c>
    </row>
    <row r="213" spans="48:48">
      <c r="AV213" s="10" t="s">
        <v>624</v>
      </c>
    </row>
    <row r="214" spans="48:48">
      <c r="AV214" s="10" t="s">
        <v>625</v>
      </c>
    </row>
    <row r="215" spans="48:48">
      <c r="AV215" s="10" t="s">
        <v>626</v>
      </c>
    </row>
    <row r="216" spans="48:48">
      <c r="AV216" s="10" t="s">
        <v>627</v>
      </c>
    </row>
    <row r="217" spans="48:48">
      <c r="AV217" s="10" t="s">
        <v>628</v>
      </c>
    </row>
    <row r="218" spans="48:48">
      <c r="AV218" s="10" t="s">
        <v>629</v>
      </c>
    </row>
    <row r="219" spans="48:48">
      <c r="AV219" s="10" t="s">
        <v>630</v>
      </c>
    </row>
    <row r="220" spans="48:48">
      <c r="AV220" s="10" t="s">
        <v>631</v>
      </c>
    </row>
    <row r="221" spans="48:48">
      <c r="AV221" s="10" t="s">
        <v>632</v>
      </c>
    </row>
    <row r="222" spans="48:48">
      <c r="AV222" s="10" t="s">
        <v>633</v>
      </c>
    </row>
    <row r="223" spans="48:48">
      <c r="AV223" s="10" t="s">
        <v>634</v>
      </c>
    </row>
    <row r="224" spans="48:48">
      <c r="AV224" s="10" t="s">
        <v>635</v>
      </c>
    </row>
    <row r="225" spans="48:48">
      <c r="AV225" s="10" t="s">
        <v>636</v>
      </c>
    </row>
    <row r="226" spans="48:48">
      <c r="AV226" s="10" t="s">
        <v>637</v>
      </c>
    </row>
    <row r="227" spans="48:48">
      <c r="AV227" s="10" t="s">
        <v>638</v>
      </c>
    </row>
    <row r="228" spans="48:48">
      <c r="AV228" s="10" t="s">
        <v>639</v>
      </c>
    </row>
    <row r="229" spans="48:48">
      <c r="AV229" s="10" t="s">
        <v>640</v>
      </c>
    </row>
    <row r="230" spans="48:48">
      <c r="AV230" s="10" t="s">
        <v>641</v>
      </c>
    </row>
    <row r="231" spans="48:48">
      <c r="AV231" s="10" t="s">
        <v>642</v>
      </c>
    </row>
    <row r="232" spans="48:48">
      <c r="AV232" s="10" t="s">
        <v>643</v>
      </c>
    </row>
    <row r="233" spans="48:48">
      <c r="AV233" s="10" t="s">
        <v>644</v>
      </c>
    </row>
    <row r="234" spans="48:48">
      <c r="AV234" s="10" t="s">
        <v>645</v>
      </c>
    </row>
    <row r="235" spans="48:48">
      <c r="AV235" s="10" t="s">
        <v>646</v>
      </c>
    </row>
    <row r="236" spans="48:48">
      <c r="AV236" s="10" t="s">
        <v>647</v>
      </c>
    </row>
    <row r="237" spans="48:48">
      <c r="AV237" s="10" t="s">
        <v>648</v>
      </c>
    </row>
    <row r="238" spans="48:48">
      <c r="AV238" s="10" t="s">
        <v>649</v>
      </c>
    </row>
    <row r="239" spans="48:48">
      <c r="AV239" s="10" t="s">
        <v>650</v>
      </c>
    </row>
    <row r="240" spans="48:48">
      <c r="AV240" s="10" t="s">
        <v>651</v>
      </c>
    </row>
    <row r="241" spans="48:48">
      <c r="AV241" s="10" t="s">
        <v>652</v>
      </c>
    </row>
    <row r="242" spans="48:48">
      <c r="AV242" s="10" t="s">
        <v>653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E035-9A77-4966-A8F9-51B9271C44D3}">
  <sheetPr codeName="Sheet13">
    <tabColor theme="1" tint="0.499984740745262"/>
  </sheetPr>
  <dimension ref="B2:E33"/>
  <sheetViews>
    <sheetView showGridLines="0" workbookViewId="0">
      <selection activeCell="I41" sqref="I41"/>
    </sheetView>
  </sheetViews>
  <sheetFormatPr baseColWidth="10" defaultColWidth="9" defaultRowHeight="14.25"/>
  <cols>
    <col min="3" max="3" width="1.625" customWidth="1"/>
  </cols>
  <sheetData>
    <row r="2" spans="2:5">
      <c r="B2" s="10"/>
      <c r="D2" t="s">
        <v>289</v>
      </c>
      <c r="E2">
        <v>255</v>
      </c>
    </row>
    <row r="3" spans="2:5">
      <c r="B3" s="10"/>
      <c r="D3" t="s">
        <v>290</v>
      </c>
      <c r="E3">
        <v>207</v>
      </c>
    </row>
    <row r="4" spans="2:5">
      <c r="B4" s="10"/>
      <c r="D4" t="s">
        <v>291</v>
      </c>
      <c r="E4">
        <v>201</v>
      </c>
    </row>
    <row r="6" spans="2:5">
      <c r="D6" t="s">
        <v>289</v>
      </c>
      <c r="E6">
        <v>255</v>
      </c>
    </row>
    <row r="7" spans="2:5">
      <c r="D7" t="s">
        <v>290</v>
      </c>
      <c r="E7">
        <v>134</v>
      </c>
    </row>
    <row r="8" spans="2:5">
      <c r="D8" t="s">
        <v>291</v>
      </c>
      <c r="E8">
        <v>117</v>
      </c>
    </row>
    <row r="10" spans="2:5">
      <c r="D10" t="s">
        <v>289</v>
      </c>
      <c r="E10">
        <v>7</v>
      </c>
    </row>
    <row r="11" spans="2:5">
      <c r="D11" t="s">
        <v>290</v>
      </c>
      <c r="E11">
        <v>247</v>
      </c>
    </row>
    <row r="12" spans="2:5">
      <c r="D12" t="s">
        <v>291</v>
      </c>
      <c r="E12">
        <v>218</v>
      </c>
    </row>
    <row r="14" spans="2:5">
      <c r="D14" t="s">
        <v>289</v>
      </c>
      <c r="E14">
        <v>176</v>
      </c>
    </row>
    <row r="15" spans="2:5">
      <c r="D15" t="s">
        <v>290</v>
      </c>
      <c r="E15">
        <v>186</v>
      </c>
    </row>
    <row r="16" spans="2:5">
      <c r="D16" t="s">
        <v>291</v>
      </c>
      <c r="E16">
        <v>235</v>
      </c>
    </row>
    <row r="18" spans="4:5">
      <c r="D18" t="s">
        <v>289</v>
      </c>
      <c r="E18">
        <v>252</v>
      </c>
    </row>
    <row r="19" spans="4:5">
      <c r="D19" t="s">
        <v>290</v>
      </c>
      <c r="E19">
        <v>227</v>
      </c>
    </row>
    <row r="20" spans="4:5">
      <c r="D20" t="s">
        <v>291</v>
      </c>
      <c r="E20">
        <v>0</v>
      </c>
    </row>
    <row r="22" spans="4:5">
      <c r="D22" t="s">
        <v>289</v>
      </c>
      <c r="E22">
        <v>56</v>
      </c>
    </row>
    <row r="23" spans="4:5">
      <c r="D23" t="s">
        <v>290</v>
      </c>
      <c r="E23">
        <v>59</v>
      </c>
    </row>
    <row r="24" spans="4:5">
      <c r="D24" t="s">
        <v>291</v>
      </c>
      <c r="E24">
        <v>66</v>
      </c>
    </row>
    <row r="26" spans="4:5">
      <c r="D26" t="s">
        <v>289</v>
      </c>
      <c r="E26">
        <v>107</v>
      </c>
    </row>
    <row r="27" spans="4:5">
      <c r="D27" t="s">
        <v>290</v>
      </c>
      <c r="E27">
        <v>108</v>
      </c>
    </row>
    <row r="28" spans="4:5">
      <c r="D28" t="s">
        <v>291</v>
      </c>
      <c r="E28">
        <v>113</v>
      </c>
    </row>
    <row r="30" spans="4:5">
      <c r="D30" t="s">
        <v>289</v>
      </c>
      <c r="E30">
        <v>176</v>
      </c>
    </row>
    <row r="31" spans="4:5">
      <c r="D31" t="s">
        <v>290</v>
      </c>
      <c r="E31">
        <v>176</v>
      </c>
    </row>
    <row r="32" spans="4:5">
      <c r="D32" t="s">
        <v>291</v>
      </c>
      <c r="E32">
        <v>178</v>
      </c>
    </row>
    <row r="33" spans="5:5">
      <c r="E33" s="8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Z34"/>
  <sheetViews>
    <sheetView showGridLines="0" zoomScale="120" zoomScaleNormal="120" workbookViewId="0">
      <pane ySplit="1" topLeftCell="A2" activePane="bottomLeft" state="frozen"/>
      <selection pane="bottomLeft" activeCell="B24" sqref="B24"/>
    </sheetView>
  </sheetViews>
  <sheetFormatPr baseColWidth="10" defaultColWidth="11" defaultRowHeight="12.75"/>
  <cols>
    <col min="1" max="1" width="3" style="1" customWidth="1"/>
    <col min="2" max="2" width="6" style="26" customWidth="1"/>
    <col min="3" max="3" width="80.125" style="6" customWidth="1"/>
    <col min="4" max="4" width="4.75" style="1" customWidth="1"/>
    <col min="5" max="16384" width="11" style="1"/>
  </cols>
  <sheetData>
    <row r="1" spans="2:4" ht="12.6" customHeight="1"/>
    <row r="2" spans="2:4" ht="20.100000000000001" customHeight="1">
      <c r="B2" s="167" t="s">
        <v>741</v>
      </c>
      <c r="C2" s="17"/>
    </row>
    <row r="3" spans="2:4" ht="12.75" customHeight="1">
      <c r="B3" s="23"/>
      <c r="C3" s="17"/>
    </row>
    <row r="4" spans="2:4" s="18" customFormat="1" ht="12" customHeight="1">
      <c r="B4" s="30" t="s">
        <v>305</v>
      </c>
      <c r="C4" s="31" t="s">
        <v>403</v>
      </c>
    </row>
    <row r="5" spans="2:4" s="18" customFormat="1" ht="12" customHeight="1">
      <c r="B5" s="24"/>
      <c r="C5" s="19" t="s">
        <v>357</v>
      </c>
    </row>
    <row r="6" spans="2:4" s="7" customFormat="1" ht="12.6" customHeight="1">
      <c r="B6" s="365"/>
      <c r="C6" s="365"/>
    </row>
    <row r="7" spans="2:4" s="7" customFormat="1" ht="12.6" customHeight="1">
      <c r="B7" s="30" t="s">
        <v>306</v>
      </c>
      <c r="C7" s="32" t="s">
        <v>356</v>
      </c>
      <c r="D7" s="168"/>
    </row>
    <row r="8" spans="2:4" ht="12.6" customHeight="1">
      <c r="B8" s="169"/>
      <c r="C8" s="169"/>
      <c r="D8" s="170"/>
    </row>
    <row r="9" spans="2:4" ht="12.6" customHeight="1">
      <c r="B9" s="29" t="s">
        <v>376</v>
      </c>
      <c r="C9" s="27" t="s">
        <v>658</v>
      </c>
      <c r="D9" s="170"/>
    </row>
    <row r="10" spans="2:4" ht="12.6" customHeight="1"/>
    <row r="11" spans="2:4" ht="12.6" customHeight="1">
      <c r="B11" s="171"/>
      <c r="C11" s="172" t="s">
        <v>10</v>
      </c>
      <c r="D11" s="170"/>
    </row>
    <row r="12" spans="2:4" ht="12.6" customHeight="1">
      <c r="B12" s="129">
        <v>1</v>
      </c>
      <c r="C12" s="243" t="s">
        <v>765</v>
      </c>
      <c r="D12" s="43"/>
    </row>
    <row r="13" spans="2:4" ht="12.6" customHeight="1">
      <c r="B13" s="129">
        <v>2</v>
      </c>
      <c r="C13" s="243" t="s">
        <v>1</v>
      </c>
      <c r="D13" s="43"/>
    </row>
    <row r="14" spans="2:4" ht="12.6" customHeight="1">
      <c r="B14" s="129">
        <v>3</v>
      </c>
      <c r="C14" s="243" t="s">
        <v>2</v>
      </c>
      <c r="D14" s="43"/>
    </row>
    <row r="15" spans="2:4" ht="12.6" customHeight="1">
      <c r="B15" s="129">
        <v>4</v>
      </c>
      <c r="C15" s="243" t="s">
        <v>261</v>
      </c>
      <c r="D15" s="43"/>
    </row>
    <row r="16" spans="2:4" ht="12.6" customHeight="1">
      <c r="B16" s="129">
        <v>5</v>
      </c>
      <c r="C16" s="243" t="s">
        <v>378</v>
      </c>
      <c r="D16" s="43"/>
    </row>
    <row r="17" spans="2:4" ht="12.6" customHeight="1">
      <c r="B17" s="129">
        <v>6</v>
      </c>
      <c r="C17" s="243" t="s">
        <v>355</v>
      </c>
      <c r="D17" s="43"/>
    </row>
    <row r="18" spans="2:4" ht="12.6" customHeight="1">
      <c r="B18" s="129">
        <v>7</v>
      </c>
      <c r="C18" s="173" t="s">
        <v>764</v>
      </c>
      <c r="D18" s="43"/>
    </row>
    <row r="19" spans="2:4" ht="12.6" customHeight="1">
      <c r="B19" s="129">
        <v>8</v>
      </c>
      <c r="C19" s="173" t="s">
        <v>792</v>
      </c>
      <c r="D19" s="43"/>
    </row>
    <row r="20" spans="2:4" ht="12.6" customHeight="1"/>
    <row r="21" spans="2:4" ht="12.6" customHeight="1">
      <c r="B21" s="30" t="s">
        <v>377</v>
      </c>
      <c r="C21" s="33" t="s">
        <v>404</v>
      </c>
    </row>
    <row r="22" spans="2:4" ht="12.6" customHeight="1"/>
    <row r="23" spans="2:4" ht="12.6" customHeight="1">
      <c r="B23" s="174"/>
      <c r="C23" s="175" t="s">
        <v>10</v>
      </c>
    </row>
    <row r="24" spans="2:4" ht="12.6" customHeight="1">
      <c r="B24" s="25"/>
      <c r="C24" s="6" t="s">
        <v>383</v>
      </c>
      <c r="D24" s="170"/>
    </row>
    <row r="25" spans="2:4" ht="12.6" customHeight="1">
      <c r="B25" s="176">
        <v>2000</v>
      </c>
      <c r="C25" s="6" t="s">
        <v>343</v>
      </c>
    </row>
    <row r="26" spans="2:4" ht="12.6" customHeight="1">
      <c r="B26" s="129" t="str">
        <f>IF(SUM(B25:E25)=0,"ok","Error")</f>
        <v>Error</v>
      </c>
      <c r="C26" s="6" t="s">
        <v>737</v>
      </c>
    </row>
    <row r="27" spans="2:4" ht="12.6" customHeight="1">
      <c r="B27" s="177"/>
      <c r="C27" s="6" t="s">
        <v>358</v>
      </c>
    </row>
    <row r="28" spans="2:4" ht="12.6" customHeight="1">
      <c r="B28" s="347"/>
      <c r="C28" s="6" t="s">
        <v>406</v>
      </c>
    </row>
    <row r="29" spans="2:4" ht="12.6" customHeight="1">
      <c r="B29" s="28"/>
      <c r="C29" s="6" t="s">
        <v>406</v>
      </c>
    </row>
    <row r="30" spans="2:4" ht="12.6" customHeight="1">
      <c r="B30" s="6"/>
    </row>
    <row r="33" spans="1:26">
      <c r="A33" s="40" t="s">
        <v>405</v>
      </c>
      <c r="B33" s="34"/>
      <c r="C33" s="35"/>
      <c r="D33" s="36"/>
      <c r="E33" s="37"/>
      <c r="F33" s="37"/>
      <c r="G33" s="37"/>
      <c r="H33" s="38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.6" customHeight="1">
      <c r="A34" s="39"/>
    </row>
  </sheetData>
  <sheetProtection algorithmName="SHA-512" hashValue="f2zVpFXebC4OSDbhw9vujt63fwR5Rml8RQDkpzwyETFTc1TJon0ihoycl/vwphCzqFPM++prycsY70xEASGVlg==" saltValue="Cl+0+Wt8LVgHiKrVU70GCw==" spinCount="100000" sheet="1" objects="1" scenarios="1"/>
  <mergeCells count="1">
    <mergeCell ref="B6:C6"/>
  </mergeCells>
  <conditionalFormatting sqref="B25">
    <cfRule type="expression" dxfId="381" priority="4">
      <formula>ISBLANK(B25)</formula>
    </cfRule>
  </conditionalFormatting>
  <conditionalFormatting sqref="B26">
    <cfRule type="cellIs" dxfId="380" priority="3" operator="equal">
      <formula>"Error"</formula>
    </cfRule>
  </conditionalFormatting>
  <hyperlinks>
    <hyperlink ref="C18" location="'B17_Key Assumptions'!A1" display="Key Assumptions" xr:uid="{CB508525-8CB0-4DB5-B990-9AF6AA95214D}"/>
    <hyperlink ref="C12" location="'B11_Financial Overview'!A1" display="Financial Overview " xr:uid="{44EFD149-AF36-434D-BDAF-4EC3A7A56A78}"/>
    <hyperlink ref="C13" location="'B12_Historical BS'!A1" display="Historical BS" xr:uid="{BEAD502D-7D3B-46C3-B592-8B290937DB47}"/>
    <hyperlink ref="C14" location="'B13_Historical PL'!A1" display="Historical PL" xr:uid="{176C6CCB-B8F4-452E-AC9B-AF4E2B720F4B}"/>
    <hyperlink ref="C15" location="'B14_Ownership Structure'!A1" display="Ownership Structure" xr:uid="{87B3DF9F-30DB-42CC-AB4B-F6A2ED468EE4}"/>
    <hyperlink ref="C16" location="'B15_Debts Grants Overview'!A1" display="Debt and Grants" xr:uid="{189E4481-98E9-466A-B891-7F260512EECF}"/>
    <hyperlink ref="C17" location="'B15_Debts Grants Overview'!A1" display="Cash Flow Planning" xr:uid="{B7818CEC-EB87-45FD-B962-3B3A1B7C8FA1}"/>
    <hyperlink ref="C19" location="'B18_Rework Comments'!A1" display="Rework Comments (only to be used after the submission of this application in case of required clarifications)" xr:uid="{C9D48851-C7C6-4B14-BE13-14394AA5408A}"/>
  </hyperlinks>
  <pageMargins left="0.78740157480314965" right="0.59055118110236227" top="0.59055118110236227" bottom="0.59055118110236227" header="0.47244094488188981" footer="0.47244094488188981"/>
  <pageSetup paperSize="9" scale="60" orientation="portrait" r:id="rId1"/>
  <headerFooter>
    <oddHeader>&amp;L&amp;G</oddHeader>
    <oddFooter>&amp;L&amp;9Application from 2018&amp;R&amp;9Version 01/2022</oddFooter>
  </headerFooter>
  <customProperties>
    <customPr name="_pios_id" r:id="rId2"/>
  </customPropertie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1F26CFA-7EBE-4169-9F08-4CEAA50A26E9}">
            <xm:f>OR(A28=Dropdowns!$C$2,A28=Dropdowns!$C$4)</xm:f>
            <x14:dxf>
              <fill>
                <patternFill>
                  <bgColor rgb="FFB0B0B2"/>
                </patternFill>
              </fill>
            </x14:dxf>
          </x14:cfRule>
          <x14:cfRule type="expression" priority="2" id="{14D955DF-A7C0-4755-9675-73F2C7531C20}">
            <xm:f>AND(A28=Dropdowns!$C$3,B27="")</xm:f>
            <x14:dxf>
              <fill>
                <patternFill>
                  <bgColor rgb="FFFFCFC9"/>
                </patternFill>
              </fill>
            </x14:dxf>
          </x14:cfRule>
          <xm:sqref>B27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7AE4-5E5B-4B0D-B4D6-76FC2F8F3477}">
  <dimension ref="A1:Z25"/>
  <sheetViews>
    <sheetView showGridLines="0" zoomScaleNormal="100" workbookViewId="0">
      <pane xSplit="1" ySplit="6" topLeftCell="B10" activePane="bottomRight" state="frozen"/>
      <selection activeCell="G46" sqref="G46"/>
      <selection pane="topRight" activeCell="G46" sqref="G46"/>
      <selection pane="bottomLeft" activeCell="G46" sqref="G46"/>
      <selection pane="bottomRight" activeCell="H10" sqref="H10"/>
    </sheetView>
  </sheetViews>
  <sheetFormatPr baseColWidth="10" defaultColWidth="8.625" defaultRowHeight="10.5" customHeight="1"/>
  <cols>
    <col min="1" max="1" width="3.625" style="134" customWidth="1"/>
    <col min="2" max="2" width="8.625" style="161" customWidth="1"/>
    <col min="3" max="3" width="40.125" style="160" customWidth="1"/>
    <col min="4" max="4" width="54.875" style="161" customWidth="1"/>
    <col min="5" max="16384" width="8.625" style="161"/>
  </cols>
  <sheetData>
    <row r="1" spans="1:8" s="158" customFormat="1" ht="12.6" customHeight="1">
      <c r="A1" s="156"/>
      <c r="B1" s="156"/>
      <c r="C1" s="157"/>
      <c r="D1" s="133"/>
      <c r="H1" s="159"/>
    </row>
    <row r="2" spans="1:8" ht="20.100000000000001" customHeight="1">
      <c r="B2" s="166" t="s">
        <v>184</v>
      </c>
      <c r="C2" s="75"/>
      <c r="D2" s="41"/>
    </row>
    <row r="3" spans="1:8" ht="10.5" customHeight="1">
      <c r="B3" s="41"/>
      <c r="C3" s="75"/>
      <c r="D3" s="41"/>
    </row>
    <row r="4" spans="1:8" ht="10.5" customHeight="1">
      <c r="A4" s="162">
        <f>MAX($A1:A3)+1</f>
        <v>1</v>
      </c>
      <c r="B4" s="39" t="s">
        <v>211</v>
      </c>
      <c r="C4" s="75"/>
      <c r="D4" s="41"/>
    </row>
    <row r="5" spans="1:8" ht="10.5" customHeight="1">
      <c r="B5" s="41"/>
      <c r="C5" s="75"/>
      <c r="D5" s="41"/>
    </row>
    <row r="6" spans="1:8" ht="24.95" customHeight="1">
      <c r="B6" s="4" t="s">
        <v>0</v>
      </c>
      <c r="C6" s="76" t="s">
        <v>18</v>
      </c>
      <c r="D6" s="76" t="s">
        <v>207</v>
      </c>
    </row>
    <row r="7" spans="1:8" ht="54.6" customHeight="1">
      <c r="B7" s="47" t="s">
        <v>21</v>
      </c>
      <c r="C7" s="45" t="s">
        <v>387</v>
      </c>
      <c r="D7" s="46" t="s">
        <v>22</v>
      </c>
    </row>
    <row r="8" spans="1:8" ht="30" customHeight="1">
      <c r="B8" s="47" t="s">
        <v>23</v>
      </c>
      <c r="C8" s="45" t="s">
        <v>372</v>
      </c>
      <c r="D8" s="100"/>
      <c r="E8" s="163"/>
    </row>
    <row r="9" spans="1:8" ht="30" customHeight="1">
      <c r="B9" s="47" t="s">
        <v>24</v>
      </c>
      <c r="C9" s="45" t="s">
        <v>359</v>
      </c>
      <c r="D9" s="46" t="s">
        <v>22</v>
      </c>
    </row>
    <row r="10" spans="1:8" ht="30" customHeight="1">
      <c r="B10" s="47" t="s">
        <v>388</v>
      </c>
      <c r="C10" s="45" t="s">
        <v>660</v>
      </c>
      <c r="D10" s="100"/>
    </row>
    <row r="11" spans="1:8" ht="30" customHeight="1">
      <c r="B11" s="47" t="s">
        <v>389</v>
      </c>
      <c r="C11" s="7" t="s">
        <v>205</v>
      </c>
      <c r="D11" s="46" t="s">
        <v>22</v>
      </c>
    </row>
    <row r="12" spans="1:8" ht="91.5" customHeight="1">
      <c r="B12" s="47" t="s">
        <v>25</v>
      </c>
      <c r="C12" s="258" t="s">
        <v>727</v>
      </c>
      <c r="D12" s="46" t="s">
        <v>22</v>
      </c>
    </row>
    <row r="13" spans="1:8" ht="76.5" customHeight="1">
      <c r="B13" s="259" t="s">
        <v>742</v>
      </c>
      <c r="C13" s="258" t="s">
        <v>735</v>
      </c>
      <c r="D13" s="46" t="s">
        <v>22</v>
      </c>
    </row>
    <row r="14" spans="1:8" ht="90.95" customHeight="1">
      <c r="B14" s="47" t="s">
        <v>26</v>
      </c>
      <c r="C14" s="45" t="s">
        <v>362</v>
      </c>
      <c r="D14" s="46" t="s">
        <v>22</v>
      </c>
    </row>
    <row r="15" spans="1:8" ht="35.1" customHeight="1">
      <c r="B15" s="47" t="s">
        <v>743</v>
      </c>
      <c r="C15" s="45" t="s">
        <v>354</v>
      </c>
      <c r="D15" s="101"/>
    </row>
    <row r="16" spans="1:8" ht="35.1" customHeight="1">
      <c r="B16" s="47" t="s">
        <v>744</v>
      </c>
      <c r="C16" s="45" t="s">
        <v>206</v>
      </c>
      <c r="D16" s="101"/>
    </row>
    <row r="17" spans="1:26" ht="39.6" customHeight="1">
      <c r="B17" s="47" t="s">
        <v>745</v>
      </c>
      <c r="C17" s="258" t="s">
        <v>736</v>
      </c>
      <c r="D17" s="219"/>
    </row>
    <row r="18" spans="1:26" ht="43.5" customHeight="1">
      <c r="B18" s="47" t="s">
        <v>27</v>
      </c>
      <c r="C18" s="258" t="s">
        <v>750</v>
      </c>
      <c r="D18" s="46" t="s">
        <v>22</v>
      </c>
    </row>
    <row r="19" spans="1:26" ht="39.6" customHeight="1">
      <c r="B19" s="259" t="s">
        <v>28</v>
      </c>
      <c r="C19" s="258" t="s">
        <v>723</v>
      </c>
      <c r="D19" s="46" t="s">
        <v>22</v>
      </c>
    </row>
    <row r="20" spans="1:26" ht="79.5" customHeight="1">
      <c r="B20" s="47" t="s">
        <v>746</v>
      </c>
      <c r="C20" s="45" t="s">
        <v>659</v>
      </c>
      <c r="D20" s="46" t="s">
        <v>22</v>
      </c>
    </row>
    <row r="21" spans="1:26" ht="129" customHeight="1">
      <c r="B21" s="47" t="s">
        <v>747</v>
      </c>
      <c r="C21" s="45" t="s">
        <v>748</v>
      </c>
      <c r="D21" s="100"/>
      <c r="E21" s="163"/>
    </row>
    <row r="22" spans="1:26" ht="129" customHeight="1">
      <c r="B22" s="47" t="s">
        <v>749</v>
      </c>
      <c r="C22" s="45" t="s">
        <v>798</v>
      </c>
      <c r="D22" s="100"/>
      <c r="E22" s="163"/>
    </row>
    <row r="23" spans="1:26" ht="12.75"/>
    <row r="24" spans="1:26" ht="12.75"/>
    <row r="25" spans="1:26" s="134" customFormat="1" ht="12.6" customHeight="1">
      <c r="A25" s="148" t="s">
        <v>405</v>
      </c>
      <c r="B25" s="149"/>
      <c r="C25" s="165"/>
      <c r="D25" s="151"/>
      <c r="E25" s="152"/>
      <c r="F25" s="152"/>
      <c r="G25" s="152"/>
      <c r="H25" s="153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</sheetData>
  <sheetProtection algorithmName="SHA-512" hashValue="No2lSLhgEHTG9dHqkqxO8igg1reX8WJvgmYVluEbeWzYVHxVVVP9SQvx10QmWkHajuE5ahV1X5lJMn9Cq181TQ==" saltValue="HKM0613wfHEEm+Otmxew2w==" spinCount="100000" sheet="1" objects="1" scenarios="1"/>
  <phoneticPr fontId="50" type="noConversion"/>
  <conditionalFormatting sqref="D7">
    <cfRule type="cellIs" dxfId="377" priority="37" operator="equal">
      <formula>"Select answer"</formula>
    </cfRule>
  </conditionalFormatting>
  <conditionalFormatting sqref="D9">
    <cfRule type="cellIs" dxfId="376" priority="36" operator="equal">
      <formula>"Select answer"</formula>
    </cfRule>
  </conditionalFormatting>
  <conditionalFormatting sqref="D14">
    <cfRule type="cellIs" dxfId="375" priority="32" operator="equal">
      <formula>"Select answer"</formula>
    </cfRule>
  </conditionalFormatting>
  <conditionalFormatting sqref="D11">
    <cfRule type="cellIs" dxfId="374" priority="34" operator="equal">
      <formula>"Select answer"</formula>
    </cfRule>
  </conditionalFormatting>
  <conditionalFormatting sqref="D12:D13">
    <cfRule type="cellIs" dxfId="373" priority="33" operator="equal">
      <formula>"Select answer"</formula>
    </cfRule>
  </conditionalFormatting>
  <conditionalFormatting sqref="D8">
    <cfRule type="expression" priority="18">
      <formula>AND($D$7="Yes",$D$8&lt;&gt;"")</formula>
    </cfRule>
  </conditionalFormatting>
  <conditionalFormatting sqref="D20">
    <cfRule type="cellIs" dxfId="372" priority="9" operator="equal">
      <formula>"Select answer"</formula>
    </cfRule>
  </conditionalFormatting>
  <conditionalFormatting sqref="D19">
    <cfRule type="cellIs" dxfId="371" priority="2" operator="equal">
      <formula>"Select answer"</formula>
    </cfRule>
  </conditionalFormatting>
  <conditionalFormatting sqref="D18">
    <cfRule type="cellIs" dxfId="370" priority="1" operator="equal">
      <formula>"Select answer"</formula>
    </cfRule>
  </conditionalFormatting>
  <pageMargins left="0.7" right="0.7" top="0.75" bottom="0.75" header="0.3" footer="0.3"/>
  <pageSetup paperSize="9" scale="60" orientation="portrait" r:id="rId1"/>
  <colBreaks count="1" manualBreakCount="1">
    <brk id="4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70CC613-1F97-4660-AAA1-CECDB7476AAA}">
            <xm:f>$D$14=Dropdowns!$Z$3</xm:f>
            <x14:dxf>
              <fill>
                <patternFill>
                  <bgColor rgb="FFB0B0B2"/>
                </patternFill>
              </fill>
            </x14:dxf>
          </x14:cfRule>
          <x14:cfRule type="expression" priority="30" id="{ECAEE13E-642D-41C6-9557-C3859A95C932}">
            <xm:f>AND($D$14=Dropdowns!$Z$4,$D$15="")</xm:f>
            <x14:dxf>
              <fill>
                <patternFill>
                  <bgColor rgb="FFFFCFCD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6" id="{A1086890-B0ED-4909-84D8-E51B098E8633}">
            <xm:f>$D$14=Dropdowns!$Z$4</xm:f>
            <x14:dxf>
              <fill>
                <patternFill>
                  <bgColor rgb="FFB0B0B2"/>
                </patternFill>
              </fill>
            </x14:dxf>
          </x14:cfRule>
          <x14:cfRule type="expression" priority="29" id="{13182D2B-C5AF-44EA-AE8B-D4C1DC9C2737}">
            <xm:f>AND($D$14=Dropdowns!$Z$3,$D$16="")</xm:f>
            <x14:dxf>
              <fill>
                <patternFill>
                  <bgColor rgb="FFFFCFCD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28" id="{9EBAD650-E90B-4EFD-A72E-EA019DE889BE}">
            <xm:f>$D$14=Dropdowns!$Z$2</xm:f>
            <x14:dxf>
              <fill>
                <patternFill>
                  <bgColor rgb="FFB0B0B2"/>
                </patternFill>
              </fill>
            </x14:dxf>
          </x14:cfRule>
          <xm:sqref>D15:D16</xm:sqref>
        </x14:conditionalFormatting>
        <x14:conditionalFormatting xmlns:xm="http://schemas.microsoft.com/office/excel/2006/main">
          <x14:cfRule type="expression" priority="19" id="{DA608CDF-209F-4C86-B608-0CA6A81A4E10}">
            <xm:f>AND(D7=Dropdowns!$C$3,$D$8="")</xm:f>
            <x14:dxf>
              <fill>
                <patternFill>
                  <bgColor rgb="FFFFCFC9"/>
                </patternFill>
              </fill>
            </x14:dxf>
          </x14:cfRule>
          <x14:cfRule type="expression" priority="20" id="{A73CD03E-17ED-4E69-97DE-B31D6B2F12D0}">
            <xm:f>OR(D7=Dropdowns!$C$2,D7=Dropdowns!$C$4)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15" id="{0D60BDFA-6842-4503-8A85-0A496B07F1A8}">
            <xm:f>$D$14=Dropdowns!$Z$4</xm:f>
            <x14:dxf>
              <fill>
                <patternFill>
                  <bgColor rgb="FFB0B0B2"/>
                </patternFill>
              </fill>
            </x14:dxf>
          </x14:cfRule>
          <x14:cfRule type="expression" priority="17" id="{3F7B3A40-6BC9-4FED-992E-AC70F048B6C7}">
            <xm:f>AND($D$14=Dropdowns!$Z$3,$D$17="")</xm:f>
            <x14:dxf>
              <fill>
                <patternFill>
                  <bgColor rgb="FFFFCFCD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6" id="{5B06EA49-45FA-46A1-BF61-8AB1819423B9}">
            <xm:f>$D$14=Dropdowns!$Z$2</xm:f>
            <x14:dxf>
              <fill>
                <patternFill>
                  <bgColor rgb="FFB0B0B2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10" id="{E8C35A8C-746A-40D2-ACAD-4D3C1BBA8B77}">
            <xm:f>AND(D9=Dropdowns!$C$3,D10="")</xm:f>
            <x14:dxf>
              <fill>
                <patternFill>
                  <bgColor rgb="FFFFCFC9"/>
                </patternFill>
              </fill>
            </x14:dxf>
          </x14:cfRule>
          <x14:cfRule type="expression" priority="14" id="{1E1DE1D0-86E4-493D-A1C8-8B63C1256A8C}">
            <xm:f>OR(D9=Dropdowns!$C$4,$D$9=Dropdowns!$C$2)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" id="{9A90A1DC-5BF5-4327-BFF9-E973D931E461}">
            <xm:f>OR($D$20=Dropdowns!$C$2,$D$20=Dropdowns!$C$4)</xm:f>
            <x14:dxf>
              <fill>
                <patternFill>
                  <bgColor rgb="FFB0B0B2"/>
                </patternFill>
              </fill>
            </x14:dxf>
          </x14:cfRule>
          <x14:cfRule type="expression" priority="5" id="{429761C9-0CBE-423F-89B4-07FF303DACCD}">
            <xm:f>AND($D$20=Dropdowns!$C$3,D21="")</xm:f>
            <x14:dxf>
              <fill>
                <patternFill>
                  <bgColor rgb="FFFFCFC9"/>
                </patternFill>
              </fill>
            </x14:dxf>
          </x14:cfRule>
          <xm:sqref>D21:D22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D984E633-2D11-4D76-860A-D57BB4E7A152}">
          <x14:formula1>
            <xm:f>Dropdowns!$C$2:$C$4</xm:f>
          </x14:formula1>
          <xm:sqref>D9 D7 D18:D20 D12:D13</xm:sqref>
        </x14:dataValidation>
        <x14:dataValidation type="list" allowBlank="1" showInputMessage="1" showErrorMessage="1" xr:uid="{6692E06D-C3E0-42AA-9B08-A13B27D20470}">
          <x14:formula1>
            <xm:f>Dropdowns!$T$2:$T$7</xm:f>
          </x14:formula1>
          <xm:sqref>D11</xm:sqref>
        </x14:dataValidation>
        <x14:dataValidation type="list" allowBlank="1" showInputMessage="1" showErrorMessage="1" xr:uid="{FC047494-C02A-4817-A524-ADC047D0CDAA}">
          <x14:formula1>
            <xm:f>Dropdowns!$Z$2:$Z$4</xm:f>
          </x14:formula1>
          <xm:sqref>D14</xm:sqref>
        </x14:dataValidation>
        <x14:dataValidation type="list" allowBlank="1" showInputMessage="1" showErrorMessage="1" xr:uid="{D650839C-2318-40BC-85A0-85F68E46B2DD}">
          <x14:formula1>
            <xm:f>Dropdowns!$R$2:$R$4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441D-C296-41F2-A353-B081A38E7BD2}">
  <sheetPr codeName="Sheet2"/>
  <dimension ref="A1:AA69"/>
  <sheetViews>
    <sheetView showGridLines="0" zoomScaleNormal="100" zoomScaleSheetLayoutView="100" workbookViewId="0">
      <pane xSplit="2" ySplit="11" topLeftCell="E24" activePane="bottomRight" state="frozen"/>
      <selection activeCell="D62" sqref="D62"/>
      <selection pane="topRight" activeCell="D62" sqref="D62"/>
      <selection pane="bottomLeft" activeCell="D62" sqref="D62"/>
      <selection pane="bottomRight" activeCell="G9" sqref="B9:G10"/>
    </sheetView>
  </sheetViews>
  <sheetFormatPr baseColWidth="10" defaultColWidth="8.625" defaultRowHeight="12.75"/>
  <cols>
    <col min="1" max="1" width="3.625" style="136" customWidth="1"/>
    <col min="2" max="2" width="65.625" style="136" customWidth="1"/>
    <col min="3" max="4" width="7.625" style="138" hidden="1" customWidth="1"/>
    <col min="5" max="5" width="25.625" style="136" hidden="1" customWidth="1"/>
    <col min="6" max="8" width="25.625" style="136" customWidth="1"/>
    <col min="9" max="16384" width="8.625" style="136"/>
  </cols>
  <sheetData>
    <row r="1" spans="2:17" s="134" customFormat="1" ht="12.6" customHeight="1">
      <c r="B1" s="131"/>
      <c r="C1" s="132"/>
      <c r="D1" s="132"/>
      <c r="E1" s="133"/>
      <c r="J1" s="135"/>
    </row>
    <row r="2" spans="2:17" ht="20.100000000000001" customHeight="1">
      <c r="B2" s="50" t="s">
        <v>8</v>
      </c>
      <c r="C2" s="119"/>
      <c r="D2" s="119"/>
      <c r="E2" s="43"/>
      <c r="F2" s="43"/>
      <c r="G2" s="43"/>
      <c r="H2" s="43"/>
    </row>
    <row r="3" spans="2:17">
      <c r="B3" s="51" t="s">
        <v>738</v>
      </c>
      <c r="C3" s="154"/>
      <c r="D3" s="154"/>
      <c r="E3" s="52"/>
      <c r="F3" s="53"/>
      <c r="G3" s="53"/>
      <c r="H3" s="53"/>
      <c r="I3" s="137"/>
      <c r="K3" s="137"/>
      <c r="L3" s="137"/>
      <c r="M3" s="137"/>
      <c r="N3" s="137"/>
      <c r="O3" s="137"/>
      <c r="P3" s="137"/>
      <c r="Q3" s="137"/>
    </row>
    <row r="4" spans="2:17">
      <c r="B4" s="51" t="s">
        <v>739</v>
      </c>
      <c r="C4" s="154"/>
      <c r="D4" s="154"/>
      <c r="E4" s="52"/>
      <c r="F4" s="53"/>
      <c r="G4" s="53"/>
      <c r="H4" s="53"/>
      <c r="I4" s="137"/>
      <c r="K4" s="137"/>
      <c r="L4" s="137"/>
      <c r="M4" s="137"/>
      <c r="N4" s="137"/>
      <c r="O4" s="137"/>
      <c r="P4" s="137"/>
      <c r="Q4" s="137"/>
    </row>
    <row r="5" spans="2:17">
      <c r="B5" s="51" t="s">
        <v>394</v>
      </c>
      <c r="C5" s="154"/>
      <c r="D5" s="154"/>
      <c r="E5" s="52"/>
      <c r="F5" s="53"/>
      <c r="G5" s="53"/>
      <c r="H5" s="53"/>
      <c r="I5" s="137"/>
      <c r="K5" s="137"/>
      <c r="L5" s="137"/>
      <c r="M5" s="137"/>
      <c r="N5" s="137"/>
      <c r="O5" s="137"/>
      <c r="P5" s="137"/>
      <c r="Q5" s="137"/>
    </row>
    <row r="6" spans="2:17">
      <c r="B6" s="51" t="s">
        <v>386</v>
      </c>
      <c r="C6" s="154"/>
      <c r="D6" s="154"/>
      <c r="E6" s="52"/>
      <c r="F6" s="53"/>
      <c r="G6" s="53"/>
      <c r="H6" s="53"/>
      <c r="I6" s="137"/>
      <c r="K6" s="137"/>
      <c r="L6" s="137"/>
      <c r="M6" s="137"/>
      <c r="N6" s="137"/>
      <c r="O6" s="137"/>
      <c r="P6" s="137"/>
      <c r="Q6" s="137"/>
    </row>
    <row r="7" spans="2:17">
      <c r="B7" s="51" t="s">
        <v>363</v>
      </c>
      <c r="C7" s="154"/>
      <c r="D7" s="154"/>
      <c r="E7" s="52"/>
      <c r="F7" s="53"/>
      <c r="G7" s="53"/>
      <c r="H7" s="53"/>
      <c r="I7" s="137"/>
      <c r="K7" s="137"/>
      <c r="L7" s="137"/>
      <c r="M7" s="137"/>
      <c r="N7" s="137"/>
      <c r="O7" s="137"/>
      <c r="P7" s="137"/>
      <c r="Q7" s="137"/>
    </row>
    <row r="8" spans="2:17">
      <c r="B8" s="51" t="s">
        <v>799</v>
      </c>
      <c r="C8" s="154"/>
      <c r="D8" s="154"/>
      <c r="E8" s="52"/>
      <c r="F8" s="53"/>
      <c r="G8" s="53"/>
      <c r="H8" s="53"/>
      <c r="I8" s="137"/>
      <c r="K8" s="137"/>
      <c r="L8" s="137"/>
      <c r="M8" s="137"/>
      <c r="N8" s="137"/>
      <c r="O8" s="137"/>
      <c r="P8" s="137"/>
      <c r="Q8" s="137"/>
    </row>
    <row r="9" spans="2:17">
      <c r="B9" s="51"/>
      <c r="C9" s="129"/>
      <c r="D9" s="129"/>
      <c r="E9" s="155"/>
      <c r="F9" s="155"/>
      <c r="G9" s="155"/>
      <c r="H9" s="155"/>
    </row>
    <row r="10" spans="2:17">
      <c r="B10" s="43"/>
      <c r="C10" s="129"/>
      <c r="D10" s="129"/>
      <c r="E10" s="155"/>
      <c r="F10" s="155"/>
      <c r="G10" s="155"/>
      <c r="H10" s="155"/>
    </row>
    <row r="11" spans="2:17" ht="25.5" customHeight="1">
      <c r="B11" s="95" t="s">
        <v>344</v>
      </c>
      <c r="C11" s="125" t="s">
        <v>11</v>
      </c>
      <c r="D11" s="125" t="s">
        <v>667</v>
      </c>
      <c r="E11" s="126">
        <v>44561</v>
      </c>
      <c r="F11" s="126">
        <v>44926</v>
      </c>
      <c r="G11" s="126">
        <v>45291</v>
      </c>
      <c r="H11" s="126">
        <v>45657</v>
      </c>
      <c r="J11" s="139"/>
      <c r="K11" s="139"/>
    </row>
    <row r="12" spans="2:17">
      <c r="B12" s="97" t="s">
        <v>57</v>
      </c>
      <c r="C12" s="140">
        <v>1000</v>
      </c>
      <c r="D12" s="141">
        <v>1</v>
      </c>
      <c r="E12" s="123"/>
      <c r="F12" s="123"/>
      <c r="G12" s="123"/>
      <c r="H12" s="123"/>
    </row>
    <row r="13" spans="2:17">
      <c r="B13" s="97" t="s">
        <v>58</v>
      </c>
      <c r="C13" s="142">
        <v>1020</v>
      </c>
      <c r="D13" s="141">
        <f>D12+1</f>
        <v>2</v>
      </c>
      <c r="E13" s="123"/>
      <c r="F13" s="123"/>
      <c r="G13" s="123"/>
      <c r="H13" s="123"/>
    </row>
    <row r="14" spans="2:17">
      <c r="B14" s="97" t="s">
        <v>392</v>
      </c>
      <c r="C14" s="142" t="s">
        <v>668</v>
      </c>
      <c r="D14" s="140">
        <v>3</v>
      </c>
      <c r="E14" s="123"/>
      <c r="F14" s="123"/>
      <c r="G14" s="123"/>
      <c r="H14" s="123"/>
    </row>
    <row r="15" spans="2:17">
      <c r="B15" s="98" t="s">
        <v>59</v>
      </c>
      <c r="C15" s="143">
        <v>100</v>
      </c>
      <c r="D15" s="144">
        <f t="shared" ref="D15:D62" si="0">D14+1</f>
        <v>4</v>
      </c>
      <c r="E15" s="127">
        <f>SUM(E12:E14)</f>
        <v>0</v>
      </c>
      <c r="F15" s="127">
        <f t="shared" ref="F15:H15" si="1">SUM(F12:F14)</f>
        <v>0</v>
      </c>
      <c r="G15" s="127">
        <f t="shared" si="1"/>
        <v>0</v>
      </c>
      <c r="H15" s="127">
        <f t="shared" si="1"/>
        <v>0</v>
      </c>
    </row>
    <row r="16" spans="2:17">
      <c r="B16" s="97" t="s">
        <v>402</v>
      </c>
      <c r="C16" s="142" t="s">
        <v>669</v>
      </c>
      <c r="D16" s="142">
        <f t="shared" si="0"/>
        <v>5</v>
      </c>
      <c r="E16" s="123"/>
      <c r="F16" s="123"/>
      <c r="G16" s="336"/>
      <c r="H16" s="336"/>
    </row>
    <row r="17" spans="2:8">
      <c r="B17" s="97" t="s">
        <v>397</v>
      </c>
      <c r="C17" s="142" t="s">
        <v>670</v>
      </c>
      <c r="D17" s="142">
        <f t="shared" si="0"/>
        <v>6</v>
      </c>
      <c r="E17" s="123"/>
      <c r="F17" s="123"/>
      <c r="G17" s="336"/>
      <c r="H17" s="336"/>
    </row>
    <row r="18" spans="2:8">
      <c r="B18" s="97" t="s">
        <v>60</v>
      </c>
      <c r="C18" s="142" t="s">
        <v>671</v>
      </c>
      <c r="D18" s="142">
        <f t="shared" si="0"/>
        <v>7</v>
      </c>
      <c r="E18" s="123"/>
      <c r="F18" s="123"/>
      <c r="G18" s="336"/>
      <c r="H18" s="336"/>
    </row>
    <row r="19" spans="2:8">
      <c r="B19" s="98" t="s">
        <v>61</v>
      </c>
      <c r="C19" s="143">
        <v>110</v>
      </c>
      <c r="D19" s="143">
        <f t="shared" si="0"/>
        <v>8</v>
      </c>
      <c r="E19" s="127">
        <f>SUM(E16:E18)</f>
        <v>0</v>
      </c>
      <c r="F19" s="127">
        <f>SUM(F16:F18)</f>
        <v>0</v>
      </c>
      <c r="G19" s="127">
        <f>SUM(G16:G18)</f>
        <v>0</v>
      </c>
      <c r="H19" s="127">
        <f>SUM(H16:H18)</f>
        <v>0</v>
      </c>
    </row>
    <row r="20" spans="2:8">
      <c r="B20" s="97" t="s">
        <v>62</v>
      </c>
      <c r="C20" s="142">
        <v>1200</v>
      </c>
      <c r="D20" s="142">
        <f t="shared" si="0"/>
        <v>9</v>
      </c>
      <c r="E20" s="123"/>
      <c r="F20" s="123"/>
      <c r="G20" s="337"/>
      <c r="H20" s="337"/>
    </row>
    <row r="21" spans="2:8">
      <c r="B21" s="98" t="s">
        <v>62</v>
      </c>
      <c r="C21" s="143">
        <v>1200</v>
      </c>
      <c r="D21" s="143">
        <f t="shared" si="0"/>
        <v>10</v>
      </c>
      <c r="E21" s="127">
        <f>E20</f>
        <v>0</v>
      </c>
      <c r="F21" s="127">
        <f>F20</f>
        <v>0</v>
      </c>
      <c r="G21" s="127">
        <f>G20</f>
        <v>0</v>
      </c>
      <c r="H21" s="127">
        <f>H20</f>
        <v>0</v>
      </c>
    </row>
    <row r="22" spans="2:8">
      <c r="B22" s="97" t="s">
        <v>63</v>
      </c>
      <c r="C22" s="142">
        <v>1300</v>
      </c>
      <c r="D22" s="142">
        <f t="shared" si="0"/>
        <v>11</v>
      </c>
      <c r="E22" s="123"/>
      <c r="F22" s="123"/>
      <c r="G22" s="123"/>
      <c r="H22" s="123"/>
    </row>
    <row r="23" spans="2:8">
      <c r="B23" s="98" t="s">
        <v>63</v>
      </c>
      <c r="C23" s="143">
        <v>1300</v>
      </c>
      <c r="D23" s="143">
        <f t="shared" si="0"/>
        <v>12</v>
      </c>
      <c r="E23" s="127">
        <f>SUM(E22:E22)</f>
        <v>0</v>
      </c>
      <c r="F23" s="127">
        <f t="shared" ref="F23:H23" si="2">SUM(F22:F22)</f>
        <v>0</v>
      </c>
      <c r="G23" s="127">
        <f t="shared" si="2"/>
        <v>0</v>
      </c>
      <c r="H23" s="127">
        <f t="shared" si="2"/>
        <v>0</v>
      </c>
    </row>
    <row r="24" spans="2:8">
      <c r="B24" s="348" t="s">
        <v>64</v>
      </c>
      <c r="C24" s="349">
        <v>10</v>
      </c>
      <c r="D24" s="349">
        <f t="shared" si="0"/>
        <v>13</v>
      </c>
      <c r="E24" s="350">
        <f>SUM(E23,E21,E19,E15)</f>
        <v>0</v>
      </c>
      <c r="F24" s="350">
        <f>SUM(F23,F21,F19,F15)</f>
        <v>0</v>
      </c>
      <c r="G24" s="350">
        <f>SUM(G23,G21,G19,G15)</f>
        <v>0</v>
      </c>
      <c r="H24" s="350">
        <f>SUM(H23,H21,H19,H15)</f>
        <v>0</v>
      </c>
    </row>
    <row r="25" spans="2:8">
      <c r="B25" s="97" t="s">
        <v>164</v>
      </c>
      <c r="C25" s="142">
        <v>1400</v>
      </c>
      <c r="D25" s="142">
        <f t="shared" si="0"/>
        <v>14</v>
      </c>
      <c r="E25" s="123"/>
      <c r="F25" s="123"/>
      <c r="G25" s="123"/>
      <c r="H25" s="123"/>
    </row>
    <row r="26" spans="2:8">
      <c r="B26" s="97" t="s">
        <v>165</v>
      </c>
      <c r="C26" s="142">
        <v>1440</v>
      </c>
      <c r="D26" s="142">
        <f t="shared" si="0"/>
        <v>15</v>
      </c>
      <c r="E26" s="123"/>
      <c r="F26" s="123"/>
      <c r="G26" s="123"/>
      <c r="H26" s="123"/>
    </row>
    <row r="27" spans="2:8">
      <c r="B27" s="98" t="s">
        <v>65</v>
      </c>
      <c r="C27" s="143">
        <v>140</v>
      </c>
      <c r="D27" s="143">
        <f t="shared" si="0"/>
        <v>16</v>
      </c>
      <c r="E27" s="127">
        <f>SUM(E25:E26)</f>
        <v>0</v>
      </c>
      <c r="F27" s="127">
        <f>SUM(F25:F26)</f>
        <v>0</v>
      </c>
      <c r="G27" s="127">
        <f>SUM(G25:G26)</f>
        <v>0</v>
      </c>
      <c r="H27" s="127">
        <f>SUM(H25:H26)</f>
        <v>0</v>
      </c>
    </row>
    <row r="28" spans="2:8">
      <c r="B28" s="97" t="s">
        <v>66</v>
      </c>
      <c r="C28" s="142" t="s">
        <v>672</v>
      </c>
      <c r="D28" s="142">
        <f t="shared" si="0"/>
        <v>17</v>
      </c>
      <c r="E28" s="123"/>
      <c r="F28" s="123"/>
      <c r="G28" s="123"/>
      <c r="H28" s="123"/>
    </row>
    <row r="29" spans="2:8">
      <c r="B29" s="97" t="s">
        <v>67</v>
      </c>
      <c r="C29" s="142" t="s">
        <v>673</v>
      </c>
      <c r="D29" s="142">
        <f t="shared" si="0"/>
        <v>18</v>
      </c>
      <c r="E29" s="123"/>
      <c r="F29" s="123"/>
      <c r="G29" s="123"/>
      <c r="H29" s="123"/>
    </row>
    <row r="30" spans="2:8">
      <c r="B30" s="97" t="s">
        <v>384</v>
      </c>
      <c r="C30" s="142" t="s">
        <v>674</v>
      </c>
      <c r="D30" s="142">
        <f t="shared" si="0"/>
        <v>19</v>
      </c>
      <c r="E30" s="123"/>
      <c r="F30" s="123"/>
      <c r="G30" s="123"/>
      <c r="H30" s="123"/>
    </row>
    <row r="31" spans="2:8">
      <c r="B31" s="97" t="s">
        <v>68</v>
      </c>
      <c r="C31" s="142" t="s">
        <v>675</v>
      </c>
      <c r="D31" s="142">
        <f t="shared" si="0"/>
        <v>20</v>
      </c>
      <c r="E31" s="123"/>
      <c r="F31" s="123"/>
      <c r="G31" s="123"/>
      <c r="H31" s="123"/>
    </row>
    <row r="32" spans="2:8">
      <c r="B32" s="97" t="s">
        <v>385</v>
      </c>
      <c r="C32" s="142" t="s">
        <v>676</v>
      </c>
      <c r="D32" s="142">
        <f t="shared" si="0"/>
        <v>21</v>
      </c>
      <c r="E32" s="123"/>
      <c r="F32" s="123"/>
      <c r="G32" s="123"/>
      <c r="H32" s="123"/>
    </row>
    <row r="33" spans="2:8">
      <c r="B33" s="98" t="s">
        <v>166</v>
      </c>
      <c r="C33" s="143">
        <v>150</v>
      </c>
      <c r="D33" s="143">
        <f t="shared" si="0"/>
        <v>22</v>
      </c>
      <c r="E33" s="127">
        <f>SUM(E28:E32)</f>
        <v>0</v>
      </c>
      <c r="F33" s="127">
        <f t="shared" ref="F33:H33" si="3">SUM(F28:F32)</f>
        <v>0</v>
      </c>
      <c r="G33" s="127">
        <f t="shared" si="3"/>
        <v>0</v>
      </c>
      <c r="H33" s="127">
        <f t="shared" si="3"/>
        <v>0</v>
      </c>
    </row>
    <row r="34" spans="2:8">
      <c r="B34" s="97" t="s">
        <v>167</v>
      </c>
      <c r="C34" s="142">
        <v>1700</v>
      </c>
      <c r="D34" s="142">
        <f t="shared" si="0"/>
        <v>23</v>
      </c>
      <c r="E34" s="123"/>
      <c r="F34" s="123"/>
      <c r="G34" s="123"/>
      <c r="H34" s="123"/>
    </row>
    <row r="35" spans="2:8">
      <c r="B35" s="97" t="s">
        <v>393</v>
      </c>
      <c r="C35" s="142" t="s">
        <v>677</v>
      </c>
      <c r="D35" s="142">
        <f t="shared" si="0"/>
        <v>24</v>
      </c>
      <c r="E35" s="123"/>
      <c r="F35" s="123"/>
      <c r="G35" s="123"/>
      <c r="H35" s="123"/>
    </row>
    <row r="36" spans="2:8">
      <c r="B36" s="98" t="s">
        <v>69</v>
      </c>
      <c r="C36" s="143">
        <v>170</v>
      </c>
      <c r="D36" s="143">
        <f t="shared" si="0"/>
        <v>25</v>
      </c>
      <c r="E36" s="127">
        <f>SUM(E34:E35)</f>
        <v>0</v>
      </c>
      <c r="F36" s="127">
        <f t="shared" ref="F36:H36" si="4">SUM(F34:F35)</f>
        <v>0</v>
      </c>
      <c r="G36" s="127">
        <f t="shared" si="4"/>
        <v>0</v>
      </c>
      <c r="H36" s="127">
        <f t="shared" si="4"/>
        <v>0</v>
      </c>
    </row>
    <row r="37" spans="2:8">
      <c r="B37" s="97" t="s">
        <v>70</v>
      </c>
      <c r="C37" s="142" t="s">
        <v>678</v>
      </c>
      <c r="D37" s="142">
        <f t="shared" si="0"/>
        <v>26</v>
      </c>
      <c r="E37" s="123"/>
      <c r="F37" s="123"/>
      <c r="G37" s="123"/>
      <c r="H37" s="123"/>
    </row>
    <row r="38" spans="2:8">
      <c r="B38" s="98" t="s">
        <v>70</v>
      </c>
      <c r="C38" s="143" t="s">
        <v>679</v>
      </c>
      <c r="D38" s="143">
        <f t="shared" si="0"/>
        <v>27</v>
      </c>
      <c r="E38" s="127">
        <f t="shared" ref="E38:H38" si="5">E37</f>
        <v>0</v>
      </c>
      <c r="F38" s="127">
        <f t="shared" si="5"/>
        <v>0</v>
      </c>
      <c r="G38" s="127">
        <f t="shared" si="5"/>
        <v>0</v>
      </c>
      <c r="H38" s="127">
        <f t="shared" si="5"/>
        <v>0</v>
      </c>
    </row>
    <row r="39" spans="2:8">
      <c r="B39" s="348" t="s">
        <v>71</v>
      </c>
      <c r="C39" s="349">
        <v>14</v>
      </c>
      <c r="D39" s="349">
        <f t="shared" si="0"/>
        <v>28</v>
      </c>
      <c r="E39" s="350">
        <f>SUM(E38,E36,E33,E27)</f>
        <v>0</v>
      </c>
      <c r="F39" s="350">
        <f t="shared" ref="F39:H39" si="6">SUM(F38,F36,F33,F27)</f>
        <v>0</v>
      </c>
      <c r="G39" s="350">
        <f t="shared" si="6"/>
        <v>0</v>
      </c>
      <c r="H39" s="350">
        <f t="shared" si="6"/>
        <v>0</v>
      </c>
    </row>
    <row r="40" spans="2:8">
      <c r="B40" s="354" t="s">
        <v>56</v>
      </c>
      <c r="C40" s="145" t="s">
        <v>680</v>
      </c>
      <c r="D40" s="145">
        <f t="shared" si="0"/>
        <v>29</v>
      </c>
      <c r="E40" s="128">
        <f>SUM(E39,E24)</f>
        <v>0</v>
      </c>
      <c r="F40" s="128">
        <f>SUM(F39,F24)</f>
        <v>0</v>
      </c>
      <c r="G40" s="128">
        <f>SUM(G39,G24)</f>
        <v>0</v>
      </c>
      <c r="H40" s="128">
        <f>SUM(H39,H24)</f>
        <v>0</v>
      </c>
    </row>
    <row r="41" spans="2:8">
      <c r="B41" s="97" t="s">
        <v>168</v>
      </c>
      <c r="C41" s="142">
        <v>2000</v>
      </c>
      <c r="D41" s="142">
        <f t="shared" si="0"/>
        <v>30</v>
      </c>
      <c r="E41" s="123"/>
      <c r="F41" s="123"/>
      <c r="G41" s="123"/>
      <c r="H41" s="123"/>
    </row>
    <row r="42" spans="2:8">
      <c r="B42" s="97" t="s">
        <v>72</v>
      </c>
      <c r="C42" s="142" t="s">
        <v>681</v>
      </c>
      <c r="D42" s="142">
        <f t="shared" si="0"/>
        <v>31</v>
      </c>
      <c r="E42" s="123"/>
      <c r="F42" s="123"/>
      <c r="G42" s="123"/>
      <c r="H42" s="123"/>
    </row>
    <row r="43" spans="2:8">
      <c r="B43" s="98" t="s">
        <v>169</v>
      </c>
      <c r="C43" s="143">
        <v>200</v>
      </c>
      <c r="D43" s="143">
        <f t="shared" si="0"/>
        <v>32</v>
      </c>
      <c r="E43" s="127">
        <f>SUM(E41:E42)</f>
        <v>0</v>
      </c>
      <c r="F43" s="127">
        <f t="shared" ref="F43:H43" si="7">SUM(F41:F42)</f>
        <v>0</v>
      </c>
      <c r="G43" s="127">
        <f t="shared" si="7"/>
        <v>0</v>
      </c>
      <c r="H43" s="127">
        <f t="shared" si="7"/>
        <v>0</v>
      </c>
    </row>
    <row r="44" spans="2:8">
      <c r="B44" s="97" t="s">
        <v>170</v>
      </c>
      <c r="C44" s="142" t="s">
        <v>682</v>
      </c>
      <c r="D44" s="142">
        <f t="shared" si="0"/>
        <v>33</v>
      </c>
      <c r="E44" s="123"/>
      <c r="F44" s="123"/>
      <c r="G44" s="123"/>
      <c r="H44" s="123"/>
    </row>
    <row r="45" spans="2:8">
      <c r="B45" s="98" t="s">
        <v>73</v>
      </c>
      <c r="C45" s="143">
        <v>220</v>
      </c>
      <c r="D45" s="143">
        <f t="shared" si="0"/>
        <v>34</v>
      </c>
      <c r="E45" s="127">
        <f>SUM(E44:E44)</f>
        <v>0</v>
      </c>
      <c r="F45" s="127">
        <f>SUM(F44:F44)</f>
        <v>0</v>
      </c>
      <c r="G45" s="127">
        <f>SUM(G44:G44)</f>
        <v>0</v>
      </c>
      <c r="H45" s="127">
        <f>SUM(H44:H44)</f>
        <v>0</v>
      </c>
    </row>
    <row r="46" spans="2:8">
      <c r="B46" s="97" t="s">
        <v>171</v>
      </c>
      <c r="C46" s="142" t="s">
        <v>683</v>
      </c>
      <c r="D46" s="142">
        <f t="shared" si="0"/>
        <v>35</v>
      </c>
      <c r="E46" s="123"/>
      <c r="F46" s="123"/>
      <c r="G46" s="123"/>
      <c r="H46" s="123"/>
    </row>
    <row r="47" spans="2:8">
      <c r="B47" s="97" t="s">
        <v>172</v>
      </c>
      <c r="C47" s="142" t="s">
        <v>684</v>
      </c>
      <c r="D47" s="142">
        <f>D46+1</f>
        <v>36</v>
      </c>
      <c r="E47" s="123"/>
      <c r="F47" s="123"/>
      <c r="G47" s="123"/>
      <c r="H47" s="123"/>
    </row>
    <row r="48" spans="2:8">
      <c r="B48" s="98" t="s">
        <v>74</v>
      </c>
      <c r="C48" s="143">
        <v>230</v>
      </c>
      <c r="D48" s="143">
        <f t="shared" si="0"/>
        <v>37</v>
      </c>
      <c r="E48" s="127">
        <f>E46+E47</f>
        <v>0</v>
      </c>
      <c r="F48" s="127">
        <f>F46+F47</f>
        <v>0</v>
      </c>
      <c r="G48" s="127">
        <f>G46+G47</f>
        <v>0</v>
      </c>
      <c r="H48" s="127">
        <f>H46+H47</f>
        <v>0</v>
      </c>
    </row>
    <row r="49" spans="2:8">
      <c r="B49" s="97" t="s">
        <v>173</v>
      </c>
      <c r="C49" s="142" t="s">
        <v>685</v>
      </c>
      <c r="D49" s="142">
        <f t="shared" si="0"/>
        <v>38</v>
      </c>
      <c r="E49" s="123"/>
      <c r="F49" s="123"/>
      <c r="G49" s="123"/>
      <c r="H49" s="123"/>
    </row>
    <row r="50" spans="2:8">
      <c r="B50" s="98" t="s">
        <v>174</v>
      </c>
      <c r="C50" s="143">
        <v>210</v>
      </c>
      <c r="D50" s="143">
        <f t="shared" si="0"/>
        <v>39</v>
      </c>
      <c r="E50" s="127">
        <f>E49</f>
        <v>0</v>
      </c>
      <c r="F50" s="127">
        <f t="shared" ref="F50:H50" si="8">F49</f>
        <v>0</v>
      </c>
      <c r="G50" s="127">
        <f t="shared" si="8"/>
        <v>0</v>
      </c>
      <c r="H50" s="127">
        <f t="shared" si="8"/>
        <v>0</v>
      </c>
    </row>
    <row r="51" spans="2:8">
      <c r="B51" s="351" t="s">
        <v>75</v>
      </c>
      <c r="C51" s="352">
        <v>20</v>
      </c>
      <c r="D51" s="352">
        <f t="shared" si="0"/>
        <v>40</v>
      </c>
      <c r="E51" s="353">
        <f>SUM(E48,E45,E50,E43)</f>
        <v>0</v>
      </c>
      <c r="F51" s="353">
        <f>SUM(F48,F45,F50,F43)</f>
        <v>0</v>
      </c>
      <c r="G51" s="353">
        <f>SUM(G48,G45,G50,G43)</f>
        <v>0</v>
      </c>
      <c r="H51" s="353">
        <f>SUM(H48,H45,H50,H43)</f>
        <v>0</v>
      </c>
    </row>
    <row r="52" spans="2:8">
      <c r="B52" s="97" t="s">
        <v>175</v>
      </c>
      <c r="C52" s="142" t="s">
        <v>686</v>
      </c>
      <c r="D52" s="142">
        <f t="shared" si="0"/>
        <v>41</v>
      </c>
      <c r="E52" s="123"/>
      <c r="F52" s="123"/>
      <c r="G52" s="123"/>
      <c r="H52" s="123"/>
    </row>
    <row r="53" spans="2:8">
      <c r="B53" s="97" t="s">
        <v>76</v>
      </c>
      <c r="C53" s="142" t="s">
        <v>687</v>
      </c>
      <c r="D53" s="142">
        <f t="shared" si="0"/>
        <v>42</v>
      </c>
      <c r="E53" s="123"/>
      <c r="F53" s="123"/>
      <c r="G53" s="123"/>
      <c r="H53" s="123"/>
    </row>
    <row r="54" spans="2:8">
      <c r="B54" s="97" t="s">
        <v>666</v>
      </c>
      <c r="C54" s="142" t="s">
        <v>688</v>
      </c>
      <c r="D54" s="142">
        <f t="shared" si="0"/>
        <v>43</v>
      </c>
      <c r="E54" s="123"/>
      <c r="F54" s="123"/>
      <c r="G54" s="123"/>
      <c r="H54" s="123"/>
    </row>
    <row r="55" spans="2:8">
      <c r="B55" s="348" t="s">
        <v>77</v>
      </c>
      <c r="C55" s="349">
        <v>24</v>
      </c>
      <c r="D55" s="349">
        <f t="shared" si="0"/>
        <v>44</v>
      </c>
      <c r="E55" s="350">
        <f>SUM(E52:E54)</f>
        <v>0</v>
      </c>
      <c r="F55" s="350">
        <f t="shared" ref="F55:H55" si="9">SUM(F52:F54)</f>
        <v>0</v>
      </c>
      <c r="G55" s="350">
        <f t="shared" si="9"/>
        <v>0</v>
      </c>
      <c r="H55" s="350">
        <f t="shared" si="9"/>
        <v>0</v>
      </c>
    </row>
    <row r="56" spans="2:8">
      <c r="B56" s="97" t="s">
        <v>78</v>
      </c>
      <c r="C56" s="142" t="s">
        <v>689</v>
      </c>
      <c r="D56" s="142">
        <f t="shared" si="0"/>
        <v>45</v>
      </c>
      <c r="E56" s="123"/>
      <c r="F56" s="123"/>
      <c r="G56" s="337"/>
      <c r="H56" s="123"/>
    </row>
    <row r="57" spans="2:8">
      <c r="B57" s="97" t="s">
        <v>803</v>
      </c>
      <c r="C57" s="142" t="s">
        <v>690</v>
      </c>
      <c r="D57" s="142">
        <f t="shared" si="0"/>
        <v>46</v>
      </c>
      <c r="E57" s="123"/>
      <c r="F57" s="123"/>
      <c r="G57" s="337"/>
      <c r="H57" s="123"/>
    </row>
    <row r="58" spans="2:8">
      <c r="B58" s="97" t="s">
        <v>804</v>
      </c>
      <c r="C58" s="142"/>
      <c r="D58" s="142"/>
      <c r="E58" s="337"/>
      <c r="F58" s="337"/>
      <c r="G58" s="337"/>
      <c r="H58" s="337"/>
    </row>
    <row r="59" spans="2:8">
      <c r="B59" s="97" t="s">
        <v>396</v>
      </c>
      <c r="C59" s="142" t="s">
        <v>691</v>
      </c>
      <c r="D59" s="142" t="e">
        <f>#REF!+1</f>
        <v>#REF!</v>
      </c>
      <c r="E59" s="123"/>
      <c r="F59" s="123"/>
      <c r="G59" s="123"/>
      <c r="H59" s="123"/>
    </row>
    <row r="60" spans="2:8">
      <c r="B60" s="97" t="s">
        <v>395</v>
      </c>
      <c r="C60" s="142" t="s">
        <v>692</v>
      </c>
      <c r="D60" s="142" t="e">
        <f t="shared" si="0"/>
        <v>#REF!</v>
      </c>
      <c r="E60" s="123"/>
      <c r="F60" s="123"/>
      <c r="G60" s="123"/>
      <c r="H60" s="123"/>
    </row>
    <row r="61" spans="2:8">
      <c r="B61" s="348" t="s">
        <v>79</v>
      </c>
      <c r="C61" s="349">
        <v>28</v>
      </c>
      <c r="D61" s="349" t="e">
        <f t="shared" si="0"/>
        <v>#REF!</v>
      </c>
      <c r="E61" s="350">
        <f>SUM(E56:E60)</f>
        <v>0</v>
      </c>
      <c r="F61" s="350">
        <f>SUM(F56:F60)</f>
        <v>0</v>
      </c>
      <c r="G61" s="350">
        <f>SUM(G56:G60)</f>
        <v>0</v>
      </c>
      <c r="H61" s="350">
        <f>SUM(H56:H60)</f>
        <v>0</v>
      </c>
    </row>
    <row r="62" spans="2:8">
      <c r="B62" s="354" t="s">
        <v>176</v>
      </c>
      <c r="C62" s="145" t="s">
        <v>680</v>
      </c>
      <c r="D62" s="145" t="e">
        <f t="shared" si="0"/>
        <v>#REF!</v>
      </c>
      <c r="E62" s="128">
        <f>SUM(E61,E55,E51)</f>
        <v>0</v>
      </c>
      <c r="F62" s="128">
        <f>SUM(F61,F55,F51)</f>
        <v>0</v>
      </c>
      <c r="G62" s="128">
        <f>SUM(G61,G55,G51)</f>
        <v>0</v>
      </c>
      <c r="H62" s="128">
        <f>SUM(H61,H55,H51)</f>
        <v>0</v>
      </c>
    </row>
    <row r="63" spans="2:8">
      <c r="B63" s="43"/>
    </row>
    <row r="64" spans="2:8">
      <c r="B64" s="43"/>
    </row>
    <row r="65" spans="1:27">
      <c r="B65" s="43" t="s">
        <v>12</v>
      </c>
      <c r="E65" s="130">
        <f>ROUND(E40,0)+ROUND(E62,0)</f>
        <v>0</v>
      </c>
      <c r="F65" s="43">
        <f>ROUND(F40,0)+ROUND(F62,0)</f>
        <v>0</v>
      </c>
      <c r="G65" s="43">
        <f>ROUND(G40,0)+ROUND(G62,0)</f>
        <v>0</v>
      </c>
      <c r="H65" s="43">
        <f>ROUND(H40,0)+ROUND(H62,0)</f>
        <v>0</v>
      </c>
    </row>
    <row r="66" spans="1:27">
      <c r="B66" s="43" t="s">
        <v>321</v>
      </c>
      <c r="E66" s="69" t="str">
        <f>IF(E65=0,"ok","Error")</f>
        <v>ok</v>
      </c>
      <c r="F66" s="69" t="str">
        <f t="shared" ref="F66:G66" si="10">IF(F65=0,"ok","Error")</f>
        <v>ok</v>
      </c>
      <c r="G66" s="69" t="str">
        <f t="shared" si="10"/>
        <v>ok</v>
      </c>
      <c r="H66" s="69" t="str">
        <f>IF(H65=0,"ok","Error")</f>
        <v>ok</v>
      </c>
    </row>
    <row r="67" spans="1:27">
      <c r="E67" s="147" t="str">
        <f>IF(COUNTIF(E66:H66,"Error")&gt;0,"Please check input again","")</f>
        <v/>
      </c>
      <c r="F67" s="147" t="str">
        <f t="shared" ref="F67:H67" si="11">IF(F66="Error","check input","")</f>
        <v/>
      </c>
      <c r="G67" s="147" t="str">
        <f t="shared" si="11"/>
        <v/>
      </c>
      <c r="H67" s="147" t="str">
        <f t="shared" si="11"/>
        <v/>
      </c>
    </row>
    <row r="69" spans="1:27" s="134" customFormat="1" ht="12.6" customHeight="1">
      <c r="A69" s="148" t="s">
        <v>405</v>
      </c>
      <c r="B69" s="149"/>
      <c r="C69" s="150"/>
      <c r="D69" s="150"/>
      <c r="E69" s="151"/>
      <c r="F69" s="152"/>
      <c r="G69" s="152"/>
      <c r="H69" s="152"/>
      <c r="I69" s="153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</row>
  </sheetData>
  <sheetProtection algorithmName="SHA-512" hashValue="7KJUQ+OJfB6CreuDfZhKjLSdl2hgv2TDCJidZ+BeJuW0bRkawJmYvJRuH97Jmcpxi32CuvjfBE0YvPS8l+31Jw==" saltValue="6sFDd50PInvKpgRp2/02Aw==" spinCount="100000" sheet="1" objects="1" scenarios="1"/>
  <protectedRanges>
    <protectedRange sqref="E12:H12 E16:H17 E20:H20 E22:G22 E26:H26 E52:H54 E34:H35 E37:H37 E42:H42 E44:H44 E47:H47 E49:H49 E28:H29 E14:H14 E13:G13 E18:G18 E25:G25 E31:H32 E30:G30 E41:G41 H57:H58 E60:G60 E59:H59 E56:G58 E46:G46" name="Balance Sheet_Input"/>
    <protectedRange sqref="H13" name="Balance Sheet_Input_1"/>
    <protectedRange sqref="H18" name="Balance Sheet_Input_2"/>
    <protectedRange sqref="H22" name="Balance Sheet_Input_3"/>
    <protectedRange sqref="H25" name="Balance Sheet_Input_4"/>
    <protectedRange sqref="H30" name="Balance Sheet_Input_5"/>
    <protectedRange sqref="H41" name="Balance Sheet_Input_6"/>
    <protectedRange sqref="H46" name="Balance Sheet_Input_7"/>
    <protectedRange sqref="H56" name="Balance Sheet_Input_8"/>
    <protectedRange sqref="H60" name="Balance Sheet_Input_9"/>
  </protectedRanges>
  <conditionalFormatting sqref="E12:H12 E44:H44 E28:H29 E13:G13 E31:H32 E30:G30 E59:H59 E57:F58 H57:H58">
    <cfRule type="expression" dxfId="355" priority="32">
      <formula>E12=""</formula>
    </cfRule>
  </conditionalFormatting>
  <conditionalFormatting sqref="E16:H16">
    <cfRule type="expression" dxfId="354" priority="31">
      <formula>E16=""</formula>
    </cfRule>
  </conditionalFormatting>
  <conditionalFormatting sqref="E17:H17">
    <cfRule type="expression" dxfId="353" priority="30">
      <formula>E17=""</formula>
    </cfRule>
  </conditionalFormatting>
  <conditionalFormatting sqref="E18:G18">
    <cfRule type="expression" dxfId="352" priority="29">
      <formula>E18=""</formula>
    </cfRule>
  </conditionalFormatting>
  <conditionalFormatting sqref="E20:H20">
    <cfRule type="expression" dxfId="351" priority="28">
      <formula>E20=""</formula>
    </cfRule>
  </conditionalFormatting>
  <conditionalFormatting sqref="E22:G22">
    <cfRule type="expression" dxfId="350" priority="27">
      <formula>E22=""</formula>
    </cfRule>
  </conditionalFormatting>
  <conditionalFormatting sqref="E26:H26 E25:G25">
    <cfRule type="expression" dxfId="349" priority="26">
      <formula>E25=""</formula>
    </cfRule>
  </conditionalFormatting>
  <conditionalFormatting sqref="E32:H32">
    <cfRule type="expression" dxfId="348" priority="24">
      <formula>E32=""</formula>
    </cfRule>
  </conditionalFormatting>
  <conditionalFormatting sqref="E34:H34">
    <cfRule type="expression" dxfId="347" priority="23">
      <formula>E34=""</formula>
    </cfRule>
  </conditionalFormatting>
  <conditionalFormatting sqref="E37:H37">
    <cfRule type="expression" dxfId="346" priority="22">
      <formula>E37=""</formula>
    </cfRule>
  </conditionalFormatting>
  <conditionalFormatting sqref="E42:H42 E41:G41">
    <cfRule type="expression" dxfId="345" priority="21">
      <formula>E41=""</formula>
    </cfRule>
  </conditionalFormatting>
  <conditionalFormatting sqref="E47:H47 E46:G46">
    <cfRule type="expression" dxfId="344" priority="19">
      <formula>E46=""</formula>
    </cfRule>
  </conditionalFormatting>
  <conditionalFormatting sqref="E49:H49">
    <cfRule type="expression" dxfId="343" priority="18">
      <formula>E49=""</formula>
    </cfRule>
  </conditionalFormatting>
  <conditionalFormatting sqref="E52:H53">
    <cfRule type="expression" dxfId="342" priority="17">
      <formula>E52=""</formula>
    </cfRule>
  </conditionalFormatting>
  <conditionalFormatting sqref="E56:F56 E60:G60">
    <cfRule type="expression" dxfId="341" priority="16">
      <formula>E56=""</formula>
    </cfRule>
  </conditionalFormatting>
  <conditionalFormatting sqref="E66:H66">
    <cfRule type="cellIs" dxfId="340" priority="15" operator="equal">
      <formula>"Error"</formula>
    </cfRule>
  </conditionalFormatting>
  <conditionalFormatting sqref="E14:H14">
    <cfRule type="expression" dxfId="339" priority="14">
      <formula>E14=""</formula>
    </cfRule>
  </conditionalFormatting>
  <conditionalFormatting sqref="E35:H35">
    <cfRule type="expression" dxfId="338" priority="13">
      <formula>E35=""</formula>
    </cfRule>
  </conditionalFormatting>
  <conditionalFormatting sqref="E54:H54">
    <cfRule type="expression" dxfId="337" priority="12">
      <formula>E54=""</formula>
    </cfRule>
  </conditionalFormatting>
  <conditionalFormatting sqref="H13">
    <cfRule type="expression" dxfId="336" priority="11">
      <formula>H13=""</formula>
    </cfRule>
  </conditionalFormatting>
  <conditionalFormatting sqref="H18">
    <cfRule type="expression" dxfId="335" priority="10">
      <formula>H18=""</formula>
    </cfRule>
  </conditionalFormatting>
  <conditionalFormatting sqref="H22">
    <cfRule type="expression" dxfId="334" priority="9">
      <formula>H22=""</formula>
    </cfRule>
  </conditionalFormatting>
  <conditionalFormatting sqref="H25">
    <cfRule type="expression" dxfId="333" priority="8">
      <formula>H25=""</formula>
    </cfRule>
  </conditionalFormatting>
  <conditionalFormatting sqref="H30">
    <cfRule type="expression" dxfId="332" priority="7">
      <formula>H30=""</formula>
    </cfRule>
  </conditionalFormatting>
  <conditionalFormatting sqref="H41">
    <cfRule type="expression" dxfId="331" priority="6">
      <formula>H41=""</formula>
    </cfRule>
  </conditionalFormatting>
  <conditionalFormatting sqref="H46">
    <cfRule type="expression" dxfId="330" priority="5">
      <formula>H46=""</formula>
    </cfRule>
  </conditionalFormatting>
  <conditionalFormatting sqref="H56">
    <cfRule type="expression" dxfId="329" priority="4">
      <formula>H56=""</formula>
    </cfRule>
  </conditionalFormatting>
  <conditionalFormatting sqref="H60">
    <cfRule type="expression" dxfId="328" priority="3">
      <formula>H60=""</formula>
    </cfRule>
  </conditionalFormatting>
  <conditionalFormatting sqref="G57:G58">
    <cfRule type="expression" dxfId="327" priority="2">
      <formula>G57=""</formula>
    </cfRule>
  </conditionalFormatting>
  <conditionalFormatting sqref="G56">
    <cfRule type="expression" dxfId="326" priority="1">
      <formula>G56=""</formula>
    </cfRule>
  </conditionalFormatting>
  <dataValidations count="2">
    <dataValidation allowBlank="1" showInputMessage="1" showErrorMessage="1" promptTitle="Bad debt allowances" prompt="In case of bad debt allowances, the item shall be shown in negative figures." sqref="E17:H17" xr:uid="{988F366B-FBF0-433A-820F-DF7F8A4FC570}"/>
    <dataValidation allowBlank="1" showInputMessage="1" showErrorMessage="1" promptTitle="Profit or loss carried forward" prompt="In case of losses carried forward or losses in the current year, the respective line shall be shown in positive figures." sqref="E59:H59" xr:uid="{F32AB699-C5F4-4B34-8458-28FFD96414A2}"/>
  </dataValidations>
  <pageMargins left="0.7" right="0.7" top="0.75" bottom="0.75" header="0.3" footer="0.3"/>
  <pageSetup paperSize="9" scale="60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5A5F-FD9E-4DA7-A9B4-B2C185BDB448}">
  <sheetPr codeName="Sheet3"/>
  <dimension ref="A1:AA49"/>
  <sheetViews>
    <sheetView showGridLines="0" zoomScaleNormal="100" workbookViewId="0">
      <pane xSplit="2" ySplit="8" topLeftCell="E9" activePane="bottomRight" state="frozen"/>
      <selection activeCell="G46" sqref="G46"/>
      <selection pane="topRight" activeCell="G46" sqref="G46"/>
      <selection pane="bottomLeft" activeCell="G46" sqref="G46"/>
      <selection pane="bottomRight" activeCell="G46" sqref="G46"/>
    </sheetView>
  </sheetViews>
  <sheetFormatPr baseColWidth="10" defaultColWidth="8.625" defaultRowHeight="12.75"/>
  <cols>
    <col min="1" max="1" width="3.625" style="136" customWidth="1"/>
    <col min="2" max="2" width="53" style="184" customWidth="1"/>
    <col min="3" max="3" width="7.625" style="184" hidden="1" customWidth="1"/>
    <col min="4" max="4" width="7.625" style="185" hidden="1" customWidth="1"/>
    <col min="5" max="5" width="25.625" style="183" hidden="1" customWidth="1"/>
    <col min="6" max="8" width="25.625" style="183" customWidth="1"/>
    <col min="9" max="16384" width="8.625" style="184"/>
  </cols>
  <sheetData>
    <row r="1" spans="1:17" s="134" customFormat="1" ht="12.6" customHeight="1">
      <c r="B1" s="178"/>
      <c r="C1" s="179"/>
      <c r="D1" s="180"/>
      <c r="E1" s="181"/>
      <c r="F1" s="182"/>
      <c r="G1" s="182"/>
      <c r="H1" s="182"/>
      <c r="I1" s="135"/>
    </row>
    <row r="2" spans="1:17" ht="20.100000000000001" customHeight="1">
      <c r="B2" s="50" t="s">
        <v>13</v>
      </c>
      <c r="C2" s="50"/>
      <c r="D2" s="119"/>
      <c r="E2" s="91"/>
      <c r="F2" s="91"/>
      <c r="G2" s="91"/>
      <c r="H2" s="91"/>
    </row>
    <row r="3" spans="1:17" s="139" customFormat="1" ht="14.25">
      <c r="A3" s="136"/>
      <c r="B3" s="51" t="s">
        <v>738</v>
      </c>
      <c r="C3" s="187"/>
      <c r="D3" s="154"/>
      <c r="E3" s="92"/>
      <c r="F3" s="93"/>
      <c r="G3" s="93"/>
      <c r="H3" s="93"/>
      <c r="I3" s="137"/>
      <c r="K3" s="137"/>
      <c r="L3" s="137"/>
      <c r="M3" s="137"/>
      <c r="N3" s="137"/>
      <c r="O3" s="137"/>
      <c r="P3" s="137"/>
      <c r="Q3" s="137"/>
    </row>
    <row r="4" spans="1:17" s="139" customFormat="1" ht="14.25">
      <c r="A4" s="136"/>
      <c r="B4" s="51" t="s">
        <v>740</v>
      </c>
      <c r="C4" s="187"/>
      <c r="D4" s="154"/>
      <c r="E4" s="92"/>
      <c r="F4" s="93"/>
      <c r="G4" s="93"/>
      <c r="H4" s="93"/>
      <c r="I4" s="137"/>
      <c r="K4" s="137"/>
      <c r="L4" s="137"/>
      <c r="M4" s="137"/>
      <c r="N4" s="137"/>
      <c r="O4" s="137"/>
      <c r="P4" s="137"/>
      <c r="Q4" s="137"/>
    </row>
    <row r="5" spans="1:17" s="139" customFormat="1" ht="14.25">
      <c r="A5" s="136"/>
      <c r="B5" s="51" t="s">
        <v>363</v>
      </c>
      <c r="C5" s="187"/>
      <c r="D5" s="154"/>
      <c r="E5" s="92"/>
      <c r="F5" s="93"/>
      <c r="G5" s="93"/>
      <c r="H5" s="93"/>
      <c r="I5" s="137"/>
      <c r="K5" s="137"/>
      <c r="L5" s="137"/>
      <c r="M5" s="137"/>
      <c r="N5" s="137"/>
      <c r="O5" s="137"/>
      <c r="P5" s="137"/>
      <c r="Q5" s="137"/>
    </row>
    <row r="6" spans="1:17">
      <c r="B6" s="90"/>
      <c r="C6" s="90"/>
      <c r="D6" s="188"/>
      <c r="E6" s="94"/>
      <c r="F6" s="94"/>
      <c r="G6" s="91"/>
      <c r="H6" s="91"/>
    </row>
    <row r="7" spans="1:17">
      <c r="B7" s="90"/>
      <c r="C7" s="90"/>
      <c r="D7" s="188"/>
      <c r="E7" s="94"/>
      <c r="F7" s="94"/>
      <c r="G7" s="91"/>
      <c r="H7" s="91"/>
    </row>
    <row r="8" spans="1:17" ht="25.5" customHeight="1">
      <c r="A8" s="184"/>
      <c r="B8" s="95" t="s">
        <v>344</v>
      </c>
      <c r="C8" s="125" t="s">
        <v>11</v>
      </c>
      <c r="D8" s="125" t="s">
        <v>667</v>
      </c>
      <c r="E8" s="96" t="s">
        <v>391</v>
      </c>
      <c r="F8" s="96" t="s">
        <v>715</v>
      </c>
      <c r="G8" s="96" t="s">
        <v>728</v>
      </c>
      <c r="H8" s="96" t="s">
        <v>797</v>
      </c>
      <c r="J8" s="139"/>
      <c r="K8" s="139"/>
    </row>
    <row r="9" spans="1:17">
      <c r="A9" s="184"/>
      <c r="B9" s="97" t="s">
        <v>177</v>
      </c>
      <c r="C9" s="140">
        <v>3000</v>
      </c>
      <c r="D9" s="140">
        <v>1</v>
      </c>
      <c r="E9" s="120"/>
      <c r="F9" s="120"/>
      <c r="G9" s="120"/>
      <c r="H9" s="120"/>
    </row>
    <row r="10" spans="1:17">
      <c r="A10" s="184"/>
      <c r="B10" s="97" t="s">
        <v>178</v>
      </c>
      <c r="C10" s="142">
        <v>3200</v>
      </c>
      <c r="D10" s="140">
        <v>2</v>
      </c>
      <c r="E10" s="120"/>
      <c r="F10" s="120"/>
      <c r="G10" s="120"/>
      <c r="H10" s="120"/>
    </row>
    <row r="11" spans="1:17">
      <c r="A11" s="184"/>
      <c r="B11" s="97" t="s">
        <v>179</v>
      </c>
      <c r="C11" s="142">
        <v>3400</v>
      </c>
      <c r="D11" s="140">
        <v>3</v>
      </c>
      <c r="E11" s="120"/>
      <c r="F11" s="120"/>
      <c r="G11" s="120"/>
      <c r="H11" s="120"/>
    </row>
    <row r="12" spans="1:17">
      <c r="A12" s="184"/>
      <c r="B12" s="97" t="s">
        <v>399</v>
      </c>
      <c r="C12" s="142" t="s">
        <v>693</v>
      </c>
      <c r="D12" s="140">
        <v>4</v>
      </c>
      <c r="E12" s="120"/>
      <c r="F12" s="120"/>
      <c r="G12" s="120"/>
      <c r="H12" s="120"/>
    </row>
    <row r="13" spans="1:17">
      <c r="A13" s="184"/>
      <c r="B13" s="97" t="s">
        <v>661</v>
      </c>
      <c r="C13" s="142" t="s">
        <v>694</v>
      </c>
      <c r="D13" s="140">
        <v>5</v>
      </c>
      <c r="E13" s="120"/>
      <c r="F13" s="120"/>
      <c r="G13" s="120"/>
      <c r="H13" s="120"/>
    </row>
    <row r="14" spans="1:17">
      <c r="A14" s="184"/>
      <c r="B14" s="98" t="s">
        <v>192</v>
      </c>
      <c r="C14" s="143">
        <v>3</v>
      </c>
      <c r="D14" s="144">
        <v>6</v>
      </c>
      <c r="E14" s="121">
        <f>SUM(E9:E13)</f>
        <v>0</v>
      </c>
      <c r="F14" s="121">
        <f>SUM(F9:F13)</f>
        <v>0</v>
      </c>
      <c r="G14" s="121">
        <f>SUM(G9:G13)</f>
        <v>0</v>
      </c>
      <c r="H14" s="121">
        <f>SUM(H9:H13)</f>
        <v>0</v>
      </c>
    </row>
    <row r="15" spans="1:17">
      <c r="A15" s="184"/>
      <c r="B15" s="97" t="s">
        <v>180</v>
      </c>
      <c r="C15" s="142">
        <v>4000</v>
      </c>
      <c r="D15" s="142">
        <v>7</v>
      </c>
      <c r="E15" s="120"/>
      <c r="F15" s="120"/>
      <c r="G15" s="120"/>
      <c r="H15" s="120"/>
    </row>
    <row r="16" spans="1:17">
      <c r="A16" s="184"/>
      <c r="B16" s="97" t="s">
        <v>181</v>
      </c>
      <c r="C16" s="142">
        <v>4200</v>
      </c>
      <c r="D16" s="142">
        <v>8</v>
      </c>
      <c r="E16" s="120"/>
      <c r="F16" s="120"/>
      <c r="G16" s="120"/>
      <c r="H16" s="120"/>
    </row>
    <row r="17" spans="1:8">
      <c r="A17" s="184"/>
      <c r="B17" s="97" t="s">
        <v>390</v>
      </c>
      <c r="C17" s="142" t="s">
        <v>695</v>
      </c>
      <c r="D17" s="142">
        <v>9</v>
      </c>
      <c r="E17" s="120"/>
      <c r="F17" s="120"/>
      <c r="G17" s="120"/>
      <c r="H17" s="120"/>
    </row>
    <row r="18" spans="1:8">
      <c r="A18" s="184"/>
      <c r="B18" s="98" t="s">
        <v>182</v>
      </c>
      <c r="C18" s="143">
        <v>4</v>
      </c>
      <c r="D18" s="143">
        <v>10</v>
      </c>
      <c r="E18" s="121">
        <f>SUM(E15:E17)</f>
        <v>0</v>
      </c>
      <c r="F18" s="121">
        <f t="shared" ref="F18:H18" si="0">SUM(F15:F17)</f>
        <v>0</v>
      </c>
      <c r="G18" s="121">
        <f t="shared" si="0"/>
        <v>0</v>
      </c>
      <c r="H18" s="121">
        <f t="shared" si="0"/>
        <v>0</v>
      </c>
    </row>
    <row r="19" spans="1:8">
      <c r="A19" s="184"/>
      <c r="B19" s="97" t="s">
        <v>407</v>
      </c>
      <c r="C19" s="142" t="s">
        <v>696</v>
      </c>
      <c r="D19" s="142">
        <v>11</v>
      </c>
      <c r="E19" s="120"/>
      <c r="F19" s="120"/>
      <c r="G19" s="120"/>
      <c r="H19" s="120"/>
    </row>
    <row r="20" spans="1:8">
      <c r="A20" s="184"/>
      <c r="B20" s="97" t="s">
        <v>320</v>
      </c>
      <c r="C20" s="142" t="s">
        <v>697</v>
      </c>
      <c r="D20" s="142">
        <v>12</v>
      </c>
      <c r="E20" s="120"/>
      <c r="F20" s="120"/>
      <c r="G20" s="120"/>
      <c r="H20" s="120"/>
    </row>
    <row r="21" spans="1:8">
      <c r="A21" s="184"/>
      <c r="B21" s="97" t="s">
        <v>80</v>
      </c>
      <c r="C21" s="142">
        <v>5800</v>
      </c>
      <c r="D21" s="142">
        <v>13</v>
      </c>
      <c r="E21" s="120"/>
      <c r="F21" s="120"/>
      <c r="G21" s="120"/>
      <c r="H21" s="120"/>
    </row>
    <row r="22" spans="1:8">
      <c r="A22" s="184"/>
      <c r="B22" s="98" t="s">
        <v>81</v>
      </c>
      <c r="C22" s="143">
        <v>5</v>
      </c>
      <c r="D22" s="143">
        <v>14</v>
      </c>
      <c r="E22" s="121">
        <f>SUM(E19:E21)</f>
        <v>0</v>
      </c>
      <c r="F22" s="121">
        <f t="shared" ref="F22:H22" si="1">SUM(F19:F21)</f>
        <v>0</v>
      </c>
      <c r="G22" s="121">
        <f t="shared" si="1"/>
        <v>0</v>
      </c>
      <c r="H22" s="121">
        <f t="shared" si="1"/>
        <v>0</v>
      </c>
    </row>
    <row r="23" spans="1:8">
      <c r="A23" s="184"/>
      <c r="B23" s="97" t="s">
        <v>183</v>
      </c>
      <c r="C23" s="142">
        <v>6000</v>
      </c>
      <c r="D23" s="142">
        <v>15</v>
      </c>
      <c r="E23" s="120"/>
      <c r="F23" s="120"/>
      <c r="G23" s="120"/>
      <c r="H23" s="120"/>
    </row>
    <row r="24" spans="1:8">
      <c r="A24" s="184"/>
      <c r="B24" s="97" t="s">
        <v>82</v>
      </c>
      <c r="C24" s="142">
        <v>6100</v>
      </c>
      <c r="D24" s="142">
        <v>16</v>
      </c>
      <c r="E24" s="120"/>
      <c r="F24" s="120"/>
      <c r="G24" s="120"/>
      <c r="H24" s="120"/>
    </row>
    <row r="25" spans="1:8">
      <c r="A25" s="184"/>
      <c r="B25" s="97" t="s">
        <v>83</v>
      </c>
      <c r="C25" s="142">
        <v>6200</v>
      </c>
      <c r="D25" s="142">
        <v>17</v>
      </c>
      <c r="E25" s="120"/>
      <c r="F25" s="120"/>
      <c r="G25" s="120"/>
      <c r="H25" s="120"/>
    </row>
    <row r="26" spans="1:8">
      <c r="A26" s="184"/>
      <c r="B26" s="97" t="s">
        <v>84</v>
      </c>
      <c r="C26" s="142">
        <v>6300</v>
      </c>
      <c r="D26" s="142">
        <v>18</v>
      </c>
      <c r="E26" s="120"/>
      <c r="F26" s="120"/>
      <c r="G26" s="120"/>
      <c r="H26" s="120"/>
    </row>
    <row r="27" spans="1:8">
      <c r="A27" s="184"/>
      <c r="B27" s="97" t="s">
        <v>85</v>
      </c>
      <c r="C27" s="142">
        <v>6500</v>
      </c>
      <c r="D27" s="142">
        <v>19</v>
      </c>
      <c r="E27" s="120"/>
      <c r="F27" s="120"/>
      <c r="G27" s="120"/>
      <c r="H27" s="120"/>
    </row>
    <row r="28" spans="1:8">
      <c r="A28" s="184"/>
      <c r="B28" s="97" t="s">
        <v>656</v>
      </c>
      <c r="C28" s="142" t="s">
        <v>698</v>
      </c>
      <c r="D28" s="142">
        <v>20</v>
      </c>
      <c r="E28" s="120"/>
      <c r="F28" s="120"/>
      <c r="G28" s="120"/>
      <c r="H28" s="120"/>
    </row>
    <row r="29" spans="1:8" ht="38.25">
      <c r="A29" s="184"/>
      <c r="B29" s="99" t="s">
        <v>345</v>
      </c>
      <c r="C29" s="186" t="s">
        <v>699</v>
      </c>
      <c r="D29" s="186">
        <v>21</v>
      </c>
      <c r="E29" s="120"/>
      <c r="F29" s="120"/>
      <c r="G29" s="120"/>
      <c r="H29" s="120"/>
    </row>
    <row r="30" spans="1:8">
      <c r="A30" s="184"/>
      <c r="B30" s="98" t="s">
        <v>204</v>
      </c>
      <c r="C30" s="143" t="s">
        <v>700</v>
      </c>
      <c r="D30" s="143">
        <v>22</v>
      </c>
      <c r="E30" s="121">
        <f>SUM(E23:E29)</f>
        <v>0</v>
      </c>
      <c r="F30" s="121">
        <f>SUM(F23:F29)</f>
        <v>0</v>
      </c>
      <c r="G30" s="121">
        <f>SUM(G23:G29)</f>
        <v>0</v>
      </c>
      <c r="H30" s="121">
        <f>SUM(H23:H29)</f>
        <v>0</v>
      </c>
    </row>
    <row r="31" spans="1:8">
      <c r="A31" s="184"/>
      <c r="B31" s="355" t="s">
        <v>40</v>
      </c>
      <c r="C31" s="356" t="s">
        <v>701</v>
      </c>
      <c r="D31" s="356">
        <v>23</v>
      </c>
      <c r="E31" s="357">
        <f>SUM(E22,E18,E14,E30)</f>
        <v>0</v>
      </c>
      <c r="F31" s="357">
        <f>SUM(F22,F18,F14,F30)</f>
        <v>0</v>
      </c>
      <c r="G31" s="357">
        <f>SUM(G22,G18,G14,G30)</f>
        <v>0</v>
      </c>
      <c r="H31" s="357">
        <f>SUM(H22,H18,H14,H30)</f>
        <v>0</v>
      </c>
    </row>
    <row r="32" spans="1:8">
      <c r="A32" s="184"/>
      <c r="B32" s="97" t="s">
        <v>86</v>
      </c>
      <c r="C32" s="142" t="s">
        <v>702</v>
      </c>
      <c r="D32" s="142">
        <v>24</v>
      </c>
      <c r="E32" s="120"/>
      <c r="F32" s="120"/>
      <c r="G32" s="120"/>
      <c r="H32" s="120"/>
    </row>
    <row r="33" spans="1:9">
      <c r="A33" s="184"/>
      <c r="B33" s="98" t="s">
        <v>41</v>
      </c>
      <c r="C33" s="143" t="s">
        <v>703</v>
      </c>
      <c r="D33" s="143">
        <v>25</v>
      </c>
      <c r="E33" s="121">
        <f>SUM(E31:E32)</f>
        <v>0</v>
      </c>
      <c r="F33" s="121">
        <f>SUM(F31:F32)</f>
        <v>0</v>
      </c>
      <c r="G33" s="121">
        <f>SUM(G31:G32)</f>
        <v>0</v>
      </c>
      <c r="H33" s="121">
        <f>SUM(H31:H32)</f>
        <v>0</v>
      </c>
    </row>
    <row r="34" spans="1:9">
      <c r="A34" s="184"/>
      <c r="B34" s="99" t="s">
        <v>398</v>
      </c>
      <c r="C34" s="186" t="s">
        <v>704</v>
      </c>
      <c r="D34" s="186">
        <v>26</v>
      </c>
      <c r="E34" s="120"/>
      <c r="F34" s="120"/>
      <c r="G34" s="120"/>
      <c r="H34" s="120"/>
    </row>
    <row r="35" spans="1:9" ht="25.5">
      <c r="A35" s="184"/>
      <c r="B35" s="99" t="s">
        <v>657</v>
      </c>
      <c r="C35" s="186" t="s">
        <v>705</v>
      </c>
      <c r="D35" s="186">
        <v>27</v>
      </c>
      <c r="E35" s="120"/>
      <c r="F35" s="120"/>
      <c r="G35" s="120"/>
      <c r="H35" s="120"/>
    </row>
    <row r="36" spans="1:9">
      <c r="A36" s="184"/>
      <c r="B36" s="97" t="s">
        <v>87</v>
      </c>
      <c r="C36" s="142" t="s">
        <v>706</v>
      </c>
      <c r="D36" s="142">
        <v>28</v>
      </c>
      <c r="E36" s="120"/>
      <c r="F36" s="120"/>
      <c r="G36" s="120"/>
      <c r="H36" s="120"/>
    </row>
    <row r="37" spans="1:9">
      <c r="A37" s="184"/>
      <c r="B37" s="97" t="s">
        <v>88</v>
      </c>
      <c r="C37" s="142" t="s">
        <v>707</v>
      </c>
      <c r="D37" s="142">
        <v>29</v>
      </c>
      <c r="E37" s="120"/>
      <c r="F37" s="120"/>
      <c r="G37" s="120"/>
      <c r="H37" s="120"/>
    </row>
    <row r="38" spans="1:9">
      <c r="A38" s="184"/>
      <c r="B38" s="97" t="s">
        <v>89</v>
      </c>
      <c r="C38" s="142" t="s">
        <v>708</v>
      </c>
      <c r="D38" s="142">
        <v>30</v>
      </c>
      <c r="E38" s="120"/>
      <c r="F38" s="120"/>
      <c r="G38" s="120"/>
      <c r="H38" s="120"/>
    </row>
    <row r="39" spans="1:9">
      <c r="A39" s="184"/>
      <c r="B39" s="97" t="s">
        <v>90</v>
      </c>
      <c r="C39" s="142" t="s">
        <v>709</v>
      </c>
      <c r="D39" s="142">
        <v>31</v>
      </c>
      <c r="E39" s="120"/>
      <c r="F39" s="120"/>
      <c r="G39" s="120"/>
      <c r="H39" s="120"/>
    </row>
    <row r="40" spans="1:9">
      <c r="A40" s="184"/>
      <c r="B40" s="98" t="s">
        <v>43</v>
      </c>
      <c r="C40" s="143" t="s">
        <v>710</v>
      </c>
      <c r="D40" s="143">
        <v>32</v>
      </c>
      <c r="E40" s="121">
        <f>SUM(E33:E39)</f>
        <v>0</v>
      </c>
      <c r="F40" s="121">
        <f>SUM(F33:F39)</f>
        <v>0</v>
      </c>
      <c r="G40" s="121">
        <f>SUM(G33:G39)</f>
        <v>0</v>
      </c>
      <c r="H40" s="121">
        <f>SUM(H33:H39)</f>
        <v>0</v>
      </c>
    </row>
    <row r="41" spans="1:9">
      <c r="A41" s="184"/>
      <c r="B41" s="97" t="s">
        <v>44</v>
      </c>
      <c r="C41" s="142" t="s">
        <v>711</v>
      </c>
      <c r="D41" s="142">
        <v>33</v>
      </c>
      <c r="E41" s="120"/>
      <c r="F41" s="120"/>
      <c r="G41" s="120"/>
      <c r="H41" s="120"/>
    </row>
    <row r="42" spans="1:9">
      <c r="A42" s="184"/>
      <c r="B42" s="354" t="s">
        <v>45</v>
      </c>
      <c r="C42" s="145" t="s">
        <v>712</v>
      </c>
      <c r="D42" s="145">
        <v>34</v>
      </c>
      <c r="E42" s="122">
        <f>SUM(E40:E41)</f>
        <v>0</v>
      </c>
      <c r="F42" s="122">
        <f>SUM(F40:F41)</f>
        <v>0</v>
      </c>
      <c r="G42" s="122">
        <f>SUM(G40:G41)</f>
        <v>0</v>
      </c>
      <c r="H42" s="122">
        <f>SUM(H40:H41)</f>
        <v>0</v>
      </c>
    </row>
    <row r="43" spans="1:9">
      <c r="B43" s="90"/>
    </row>
    <row r="44" spans="1:9">
      <c r="B44" s="43" t="s">
        <v>713</v>
      </c>
      <c r="E44" s="130">
        <f>'B12_Historical BS'!E60*-1</f>
        <v>0</v>
      </c>
      <c r="F44" s="43">
        <f>'B12_Historical BS'!F60*-1</f>
        <v>0</v>
      </c>
      <c r="G44" s="43">
        <f>'B12_Historical BS'!G60*-1</f>
        <v>0</v>
      </c>
      <c r="H44" s="43">
        <f>'B12_Historical BS'!H60*-1</f>
        <v>0</v>
      </c>
    </row>
    <row r="45" spans="1:9">
      <c r="B45" s="43" t="s">
        <v>714</v>
      </c>
      <c r="E45" s="130">
        <f>ROUND(E42,0)-ROUND(E44,0)</f>
        <v>0</v>
      </c>
      <c r="F45" s="130">
        <f t="shared" ref="F45:H45" si="2">ROUND(F42,0)-ROUND(F44,0)</f>
        <v>0</v>
      </c>
      <c r="G45" s="130">
        <f t="shared" si="2"/>
        <v>0</v>
      </c>
      <c r="H45" s="130">
        <f t="shared" si="2"/>
        <v>0</v>
      </c>
    </row>
    <row r="46" spans="1:9">
      <c r="B46" s="43" t="s">
        <v>342</v>
      </c>
      <c r="E46" s="69" t="str">
        <f>IF(E45=0,"ok","Error")</f>
        <v>ok</v>
      </c>
      <c r="F46" s="69" t="str">
        <f t="shared" ref="F46:H46" si="3">IF(F45=0,"ok","Error")</f>
        <v>ok</v>
      </c>
      <c r="G46" s="69" t="str">
        <f t="shared" si="3"/>
        <v>ok</v>
      </c>
      <c r="H46" s="69" t="str">
        <f t="shared" si="3"/>
        <v>ok</v>
      </c>
      <c r="I46" s="146"/>
    </row>
    <row r="47" spans="1:9">
      <c r="B47" s="136"/>
      <c r="E47" s="147" t="str">
        <f>IF(COUNTIF(E46:H46,"Error")&gt;0,"Please check input again","")</f>
        <v/>
      </c>
    </row>
    <row r="49" spans="1:27" s="134" customFormat="1" ht="12.6" customHeight="1">
      <c r="A49" s="148" t="s">
        <v>405</v>
      </c>
      <c r="B49" s="149"/>
      <c r="C49" s="150"/>
      <c r="D49" s="150"/>
      <c r="E49" s="151"/>
      <c r="F49" s="152"/>
      <c r="G49" s="152"/>
      <c r="H49" s="152"/>
      <c r="I49" s="153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</row>
  </sheetData>
  <sheetProtection algorithmName="SHA-512" hashValue="Ht2PeJsjur+1jPTtBNAbepsFo+YRf/VZIndni2Vk+O8JtGRfLsmRZIi6iiiSzIDaEw9SOJ0Y9QmjXMgVr+4ztA==" saltValue="jSFdlBWhjqH3ckwCY3ZC2A==" spinCount="100000" sheet="1" objects="1" scenarios="1"/>
  <phoneticPr fontId="50" type="noConversion"/>
  <conditionalFormatting sqref="E9:E13">
    <cfRule type="expression" dxfId="325" priority="15">
      <formula>E9=""</formula>
    </cfRule>
  </conditionalFormatting>
  <conditionalFormatting sqref="E15:H16 E17:G17">
    <cfRule type="expression" dxfId="324" priority="14">
      <formula>E15=""</formula>
    </cfRule>
  </conditionalFormatting>
  <conditionalFormatting sqref="E20:H21 E19:G19">
    <cfRule type="expression" dxfId="323" priority="13">
      <formula>E19=""</formula>
    </cfRule>
  </conditionalFormatting>
  <conditionalFormatting sqref="E23:G29">
    <cfRule type="expression" dxfId="322" priority="12">
      <formula>E23=""</formula>
    </cfRule>
  </conditionalFormatting>
  <conditionalFormatting sqref="E32:H32">
    <cfRule type="expression" dxfId="321" priority="11">
      <formula>E32=""</formula>
    </cfRule>
  </conditionalFormatting>
  <conditionalFormatting sqref="E35:H39 E34:G34">
    <cfRule type="expression" dxfId="320" priority="10">
      <formula>E34=""</formula>
    </cfRule>
  </conditionalFormatting>
  <conditionalFormatting sqref="E41:H41">
    <cfRule type="expression" dxfId="319" priority="9">
      <formula>E41=""</formula>
    </cfRule>
  </conditionalFormatting>
  <conditionalFormatting sqref="E46:I46">
    <cfRule type="cellIs" dxfId="318" priority="8" operator="equal">
      <formula>"Error"</formula>
    </cfRule>
  </conditionalFormatting>
  <conditionalFormatting sqref="F9:H10 F12:H13 F11:G11">
    <cfRule type="expression" dxfId="317" priority="7">
      <formula>F9=""</formula>
    </cfRule>
  </conditionalFormatting>
  <conditionalFormatting sqref="H23:H29">
    <cfRule type="expression" dxfId="316" priority="2">
      <formula>H23=""</formula>
    </cfRule>
  </conditionalFormatting>
  <conditionalFormatting sqref="H11">
    <cfRule type="expression" dxfId="315" priority="5">
      <formula>H11=""</formula>
    </cfRule>
  </conditionalFormatting>
  <conditionalFormatting sqref="H17">
    <cfRule type="expression" dxfId="314" priority="4">
      <formula>H17=""</formula>
    </cfRule>
  </conditionalFormatting>
  <conditionalFormatting sqref="H19">
    <cfRule type="expression" dxfId="313" priority="3">
      <formula>H19=""</formula>
    </cfRule>
  </conditionalFormatting>
  <conditionalFormatting sqref="H34">
    <cfRule type="expression" dxfId="312" priority="1">
      <formula>H34=""</formula>
    </cfRule>
  </conditionalFormatting>
  <pageMargins left="0.7" right="0.7" top="0.75" bottom="0.75" header="0.3" footer="0.3"/>
  <pageSetup paperSize="9" scale="60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11D-C592-4A37-A0C4-641BCC0C727E}">
  <sheetPr codeName="Sheet4"/>
  <dimension ref="A1:AB54"/>
  <sheetViews>
    <sheetView showFormulas="1" showGridLines="0" zoomScale="85" zoomScaleNormal="85" zoomScaleSheetLayoutView="85" workbookViewId="0">
      <pane ySplit="1" topLeftCell="A2" activePane="bottomLeft" state="frozen"/>
      <selection activeCell="G46" sqref="G46"/>
      <selection pane="bottomLeft" activeCell="E46" sqref="E46:G46"/>
    </sheetView>
  </sheetViews>
  <sheetFormatPr baseColWidth="10" defaultColWidth="8.625" defaultRowHeight="10.5" customHeight="1"/>
  <cols>
    <col min="1" max="1" width="1.25" style="134" customWidth="1"/>
    <col min="2" max="2" width="2.375" style="161" customWidth="1"/>
    <col min="3" max="3" width="24.25" style="161" customWidth="1"/>
    <col min="4" max="4" width="10.625" style="160" customWidth="1"/>
    <col min="5" max="5" width="10.625" style="161" customWidth="1"/>
    <col min="6" max="6" width="13.5" style="161" bestFit="1" customWidth="1"/>
    <col min="7" max="7" width="6.625" style="161" customWidth="1"/>
    <col min="8" max="8" width="20.5" style="161" customWidth="1"/>
    <col min="9" max="9" width="9.375" style="161" customWidth="1"/>
    <col min="10" max="10" width="6.625" style="223" customWidth="1"/>
    <col min="11" max="16384" width="8.625" style="161"/>
  </cols>
  <sheetData>
    <row r="1" spans="1:16" s="134" customFormat="1" ht="12.6" customHeight="1">
      <c r="B1" s="178"/>
      <c r="C1" s="178"/>
      <c r="D1" s="178"/>
      <c r="E1" s="158"/>
      <c r="F1" s="133"/>
      <c r="J1" s="222"/>
      <c r="L1" s="135"/>
    </row>
    <row r="2" spans="1:16" ht="20.100000000000001" customHeight="1">
      <c r="A2" s="1"/>
      <c r="B2" s="367" t="s">
        <v>261</v>
      </c>
      <c r="C2" s="368"/>
      <c r="D2" s="75"/>
      <c r="E2" s="267"/>
      <c r="F2" s="41"/>
      <c r="G2" s="41"/>
      <c r="H2" s="41"/>
      <c r="I2" s="41"/>
      <c r="J2" s="221"/>
    </row>
    <row r="3" spans="1:16" ht="10.5" customHeight="1">
      <c r="A3" s="1"/>
      <c r="B3" s="41"/>
      <c r="C3" s="41"/>
      <c r="D3" s="75"/>
      <c r="E3" s="267"/>
      <c r="F3" s="41"/>
      <c r="G3" s="41"/>
      <c r="H3" s="41"/>
      <c r="I3" s="41"/>
      <c r="J3" s="221"/>
      <c r="K3" s="231"/>
      <c r="L3" s="231"/>
      <c r="M3" s="231"/>
      <c r="N3" s="231"/>
      <c r="O3" s="231"/>
      <c r="P3" s="231"/>
    </row>
    <row r="4" spans="1:16" ht="12.6" customHeight="1">
      <c r="A4" s="42"/>
      <c r="B4" s="370" t="s">
        <v>758</v>
      </c>
      <c r="C4" s="370"/>
      <c r="D4" s="75"/>
      <c r="E4" s="267"/>
      <c r="F4" s="41"/>
      <c r="G4" s="41"/>
      <c r="H4" s="41"/>
      <c r="I4" s="41"/>
      <c r="J4" s="221"/>
      <c r="K4" s="231"/>
      <c r="L4" s="231"/>
      <c r="M4" s="231"/>
      <c r="N4" s="231"/>
      <c r="O4" s="231"/>
      <c r="P4" s="231"/>
    </row>
    <row r="5" spans="1:16" ht="12.6" customHeight="1">
      <c r="A5" s="1"/>
      <c r="B5" s="1"/>
      <c r="C5" s="1"/>
      <c r="D5" s="75"/>
      <c r="E5" s="41"/>
      <c r="F5" s="41"/>
      <c r="G5" s="41"/>
      <c r="H5" s="41"/>
      <c r="I5" s="41"/>
      <c r="J5" s="221"/>
      <c r="K5" s="231"/>
      <c r="L5" s="231"/>
      <c r="M5" s="231"/>
      <c r="N5" s="231"/>
      <c r="O5" s="231"/>
      <c r="P5" s="231"/>
    </row>
    <row r="6" spans="1:16" ht="19.899999999999999" customHeight="1">
      <c r="A6" s="1"/>
      <c r="B6" s="268"/>
      <c r="C6" s="371" t="s">
        <v>780</v>
      </c>
      <c r="D6" s="372"/>
      <c r="E6" s="372"/>
      <c r="F6" s="372"/>
      <c r="G6" s="372"/>
      <c r="H6" s="372"/>
      <c r="I6" s="372"/>
      <c r="J6" s="372"/>
      <c r="K6" s="231"/>
      <c r="L6" s="231"/>
      <c r="M6" s="231"/>
      <c r="N6" s="231"/>
      <c r="O6" s="231"/>
      <c r="P6" s="231"/>
    </row>
    <row r="7" spans="1:16" ht="19.899999999999999" customHeight="1">
      <c r="A7" s="1"/>
      <c r="B7" s="269"/>
      <c r="C7" s="372"/>
      <c r="D7" s="372"/>
      <c r="E7" s="372"/>
      <c r="F7" s="372"/>
      <c r="G7" s="372"/>
      <c r="H7" s="372"/>
      <c r="I7" s="372"/>
      <c r="J7" s="372"/>
      <c r="K7" s="231"/>
      <c r="L7" s="231"/>
      <c r="M7" s="231"/>
      <c r="N7" s="231"/>
      <c r="O7" s="231"/>
      <c r="P7" s="231"/>
    </row>
    <row r="8" spans="1:16" ht="4.5" customHeight="1">
      <c r="A8" s="1"/>
      <c r="B8" s="269"/>
      <c r="C8" s="270"/>
      <c r="D8" s="270"/>
      <c r="E8" s="270"/>
      <c r="F8" s="270"/>
      <c r="G8" s="270"/>
      <c r="H8" s="270"/>
      <c r="I8" s="270"/>
      <c r="J8" s="270"/>
      <c r="K8" s="231"/>
      <c r="L8" s="231"/>
      <c r="M8" s="231"/>
      <c r="N8" s="231"/>
      <c r="O8" s="231"/>
      <c r="P8" s="231"/>
    </row>
    <row r="9" spans="1:16" ht="19.899999999999999" customHeight="1">
      <c r="A9" s="1"/>
      <c r="B9" s="269"/>
      <c r="C9" s="371" t="s">
        <v>781</v>
      </c>
      <c r="D9" s="371"/>
      <c r="E9" s="371"/>
      <c r="F9" s="371"/>
      <c r="G9" s="371"/>
      <c r="H9" s="371"/>
      <c r="I9" s="371"/>
      <c r="J9" s="371"/>
      <c r="K9" s="231"/>
      <c r="L9" s="231"/>
      <c r="M9" s="231"/>
      <c r="N9" s="231"/>
      <c r="O9" s="231"/>
      <c r="P9" s="231"/>
    </row>
    <row r="10" spans="1:16" ht="19.899999999999999" customHeight="1">
      <c r="A10" s="1"/>
      <c r="B10" s="269"/>
      <c r="C10" s="371"/>
      <c r="D10" s="371"/>
      <c r="E10" s="371"/>
      <c r="F10" s="371"/>
      <c r="G10" s="371"/>
      <c r="H10" s="371"/>
      <c r="I10" s="371"/>
      <c r="J10" s="371"/>
      <c r="K10" s="231"/>
      <c r="L10" s="231"/>
      <c r="M10" s="231"/>
      <c r="N10" s="231"/>
      <c r="O10" s="231"/>
      <c r="P10" s="231"/>
    </row>
    <row r="11" spans="1:16" ht="4.5" customHeight="1">
      <c r="A11" s="1"/>
      <c r="B11" s="269"/>
      <c r="C11" s="269"/>
      <c r="D11" s="269"/>
      <c r="E11" s="269"/>
      <c r="F11" s="269"/>
      <c r="G11" s="269"/>
      <c r="H11" s="269"/>
      <c r="I11" s="269"/>
      <c r="J11" s="269"/>
      <c r="K11" s="231"/>
      <c r="L11" s="231"/>
      <c r="M11" s="231"/>
      <c r="N11" s="231"/>
      <c r="O11" s="231"/>
      <c r="P11" s="231"/>
    </row>
    <row r="12" spans="1:16" ht="19.899999999999999" customHeight="1">
      <c r="A12" s="1"/>
      <c r="B12" s="269"/>
      <c r="C12" s="371" t="s">
        <v>782</v>
      </c>
      <c r="D12" s="372"/>
      <c r="E12" s="372"/>
      <c r="F12" s="372"/>
      <c r="G12" s="372"/>
      <c r="H12" s="372"/>
      <c r="I12" s="372"/>
      <c r="J12" s="372"/>
      <c r="K12" s="231"/>
      <c r="L12" s="231"/>
      <c r="M12" s="231"/>
      <c r="N12" s="231"/>
      <c r="O12" s="231"/>
      <c r="P12" s="231"/>
    </row>
    <row r="13" spans="1:16" ht="19.899999999999999" customHeight="1">
      <c r="A13" s="1"/>
      <c r="B13" s="269"/>
      <c r="C13" s="372"/>
      <c r="D13" s="372"/>
      <c r="E13" s="372"/>
      <c r="F13" s="372"/>
      <c r="G13" s="372"/>
      <c r="H13" s="372"/>
      <c r="I13" s="372"/>
      <c r="J13" s="372"/>
      <c r="K13" s="231"/>
      <c r="L13" s="231"/>
      <c r="M13" s="231"/>
      <c r="N13" s="231"/>
      <c r="O13" s="231"/>
      <c r="P13" s="231"/>
    </row>
    <row r="14" spans="1:16" ht="12.6" customHeight="1">
      <c r="A14" s="1"/>
      <c r="B14" s="225"/>
      <c r="C14" s="225"/>
      <c r="D14" s="271" t="s">
        <v>760</v>
      </c>
      <c r="E14" s="225"/>
      <c r="F14" s="225"/>
      <c r="G14" s="225"/>
      <c r="H14" s="41"/>
      <c r="I14" s="41"/>
      <c r="J14" s="221"/>
      <c r="K14" s="231"/>
      <c r="L14" s="231"/>
      <c r="M14" s="231"/>
      <c r="N14" s="231"/>
      <c r="O14" s="231"/>
      <c r="P14" s="231"/>
    </row>
    <row r="15" spans="1:16" ht="12.6" customHeight="1">
      <c r="K15" s="231"/>
      <c r="L15" s="231"/>
      <c r="M15" s="231"/>
      <c r="N15" s="231"/>
      <c r="O15" s="231"/>
      <c r="P15" s="231"/>
    </row>
    <row r="16" spans="1:16" ht="33.75">
      <c r="B16" s="85" t="s">
        <v>0</v>
      </c>
      <c r="C16" s="86" t="s">
        <v>15</v>
      </c>
      <c r="D16" s="87" t="s">
        <v>255</v>
      </c>
      <c r="E16" s="87" t="s">
        <v>14</v>
      </c>
      <c r="F16" s="86" t="s">
        <v>191</v>
      </c>
      <c r="G16" s="86" t="s">
        <v>256</v>
      </c>
      <c r="H16" s="86" t="s">
        <v>655</v>
      </c>
      <c r="I16" s="88" t="s">
        <v>752</v>
      </c>
      <c r="J16" s="85" t="s">
        <v>751</v>
      </c>
      <c r="K16" s="231"/>
      <c r="L16" s="231"/>
      <c r="M16" s="231"/>
      <c r="N16" s="231"/>
      <c r="O16" s="231"/>
      <c r="P16" s="231"/>
    </row>
    <row r="17" spans="2:16" ht="12.6" customHeight="1">
      <c r="B17" s="228">
        <v>1</v>
      </c>
      <c r="C17" s="273"/>
      <c r="D17" s="277"/>
      <c r="E17" s="277"/>
      <c r="F17" s="46" t="s">
        <v>22</v>
      </c>
      <c r="G17" s="46" t="s">
        <v>22</v>
      </c>
      <c r="H17" s="46" t="s">
        <v>22</v>
      </c>
      <c r="I17" s="226" t="s">
        <v>22</v>
      </c>
      <c r="J17" s="226" t="s">
        <v>22</v>
      </c>
      <c r="K17" s="231"/>
      <c r="L17" s="231"/>
      <c r="M17" s="231"/>
      <c r="N17" s="231"/>
      <c r="O17" s="231"/>
      <c r="P17" s="231"/>
    </row>
    <row r="18" spans="2:16" ht="12.6" customHeight="1">
      <c r="B18" s="228">
        <v>2</v>
      </c>
      <c r="C18" s="273"/>
      <c r="D18" s="276"/>
      <c r="E18" s="276"/>
      <c r="F18" s="46" t="s">
        <v>22</v>
      </c>
      <c r="G18" s="46" t="s">
        <v>22</v>
      </c>
      <c r="H18" s="46" t="s">
        <v>22</v>
      </c>
      <c r="I18" s="226" t="s">
        <v>22</v>
      </c>
      <c r="J18" s="226" t="s">
        <v>22</v>
      </c>
      <c r="K18" s="231"/>
      <c r="L18" s="231"/>
      <c r="M18" s="231"/>
      <c r="N18" s="231"/>
      <c r="O18" s="231"/>
      <c r="P18" s="231"/>
    </row>
    <row r="19" spans="2:16" ht="12.6" customHeight="1">
      <c r="B19" s="228">
        <v>3</v>
      </c>
      <c r="C19" s="273"/>
      <c r="D19" s="274"/>
      <c r="E19" s="275"/>
      <c r="F19" s="46" t="s">
        <v>22</v>
      </c>
      <c r="G19" s="46" t="s">
        <v>22</v>
      </c>
      <c r="H19" s="46" t="s">
        <v>22</v>
      </c>
      <c r="I19" s="226" t="s">
        <v>22</v>
      </c>
      <c r="J19" s="226" t="s">
        <v>22</v>
      </c>
      <c r="K19" s="231"/>
      <c r="L19" s="231"/>
      <c r="M19" s="231"/>
      <c r="N19" s="231"/>
      <c r="O19" s="231"/>
      <c r="P19" s="231"/>
    </row>
    <row r="20" spans="2:16" ht="12.6" customHeight="1">
      <c r="B20" s="228">
        <v>4</v>
      </c>
      <c r="C20" s="273"/>
      <c r="D20" s="275"/>
      <c r="E20" s="275"/>
      <c r="F20" s="46" t="s">
        <v>22</v>
      </c>
      <c r="G20" s="46" t="s">
        <v>22</v>
      </c>
      <c r="H20" s="46" t="s">
        <v>22</v>
      </c>
      <c r="I20" s="226" t="s">
        <v>22</v>
      </c>
      <c r="J20" s="226" t="s">
        <v>22</v>
      </c>
      <c r="K20" s="231"/>
      <c r="L20" s="231"/>
      <c r="M20" s="231"/>
      <c r="N20" s="231"/>
      <c r="O20" s="231"/>
      <c r="P20" s="231"/>
    </row>
    <row r="21" spans="2:16" ht="12.6" customHeight="1">
      <c r="B21" s="228">
        <v>5</v>
      </c>
      <c r="C21" s="273"/>
      <c r="D21" s="275"/>
      <c r="E21" s="275"/>
      <c r="F21" s="46" t="s">
        <v>22</v>
      </c>
      <c r="G21" s="46" t="s">
        <v>22</v>
      </c>
      <c r="H21" s="46" t="s">
        <v>22</v>
      </c>
      <c r="I21" s="226" t="s">
        <v>22</v>
      </c>
      <c r="J21" s="226" t="s">
        <v>22</v>
      </c>
      <c r="K21" s="231"/>
      <c r="L21" s="231"/>
      <c r="M21" s="231"/>
      <c r="N21" s="231"/>
      <c r="O21" s="231"/>
      <c r="P21" s="231"/>
    </row>
    <row r="22" spans="2:16" ht="12.6" customHeight="1">
      <c r="B22" s="228">
        <v>6</v>
      </c>
      <c r="C22" s="273"/>
      <c r="D22" s="275"/>
      <c r="E22" s="275"/>
      <c r="F22" s="46" t="s">
        <v>22</v>
      </c>
      <c r="G22" s="46" t="s">
        <v>22</v>
      </c>
      <c r="H22" s="46" t="s">
        <v>22</v>
      </c>
      <c r="I22" s="226" t="s">
        <v>22</v>
      </c>
      <c r="J22" s="226" t="s">
        <v>22</v>
      </c>
      <c r="K22" s="231"/>
      <c r="L22" s="231"/>
      <c r="M22" s="231"/>
      <c r="N22" s="231"/>
      <c r="O22" s="231"/>
      <c r="P22" s="231"/>
    </row>
    <row r="23" spans="2:16" ht="12.6" customHeight="1">
      <c r="B23" s="228">
        <v>7</v>
      </c>
      <c r="C23" s="273"/>
      <c r="D23" s="275"/>
      <c r="E23" s="275"/>
      <c r="F23" s="46" t="s">
        <v>22</v>
      </c>
      <c r="G23" s="46" t="s">
        <v>22</v>
      </c>
      <c r="H23" s="46" t="s">
        <v>22</v>
      </c>
      <c r="I23" s="226" t="s">
        <v>22</v>
      </c>
      <c r="J23" s="226" t="s">
        <v>22</v>
      </c>
      <c r="K23" s="231"/>
      <c r="L23" s="231"/>
      <c r="M23" s="231"/>
      <c r="N23" s="231"/>
      <c r="O23" s="231"/>
      <c r="P23" s="231"/>
    </row>
    <row r="24" spans="2:16" ht="12.6" customHeight="1">
      <c r="B24" s="228">
        <v>8</v>
      </c>
      <c r="C24" s="273"/>
      <c r="D24" s="275"/>
      <c r="E24" s="275"/>
      <c r="F24" s="46" t="s">
        <v>22</v>
      </c>
      <c r="G24" s="46" t="s">
        <v>22</v>
      </c>
      <c r="H24" s="46" t="s">
        <v>22</v>
      </c>
      <c r="I24" s="226" t="s">
        <v>22</v>
      </c>
      <c r="J24" s="226" t="s">
        <v>22</v>
      </c>
      <c r="K24" s="231"/>
      <c r="L24" s="231"/>
      <c r="M24" s="231"/>
      <c r="N24" s="231"/>
      <c r="O24" s="231"/>
      <c r="P24" s="231"/>
    </row>
    <row r="25" spans="2:16" ht="12.6" customHeight="1">
      <c r="B25" s="228">
        <v>9</v>
      </c>
      <c r="C25" s="273"/>
      <c r="D25" s="275"/>
      <c r="E25" s="275"/>
      <c r="F25" s="46" t="s">
        <v>22</v>
      </c>
      <c r="G25" s="46" t="s">
        <v>22</v>
      </c>
      <c r="H25" s="46" t="s">
        <v>22</v>
      </c>
      <c r="I25" s="226" t="s">
        <v>22</v>
      </c>
      <c r="J25" s="226" t="s">
        <v>22</v>
      </c>
      <c r="K25" s="231"/>
      <c r="L25" s="231"/>
      <c r="M25" s="231"/>
      <c r="N25" s="231"/>
      <c r="O25" s="231"/>
      <c r="P25" s="231"/>
    </row>
    <row r="26" spans="2:16" ht="12.6" customHeight="1">
      <c r="B26" s="228">
        <v>10</v>
      </c>
      <c r="C26" s="273"/>
      <c r="D26" s="275"/>
      <c r="E26" s="275"/>
      <c r="F26" s="46" t="s">
        <v>22</v>
      </c>
      <c r="G26" s="46" t="s">
        <v>22</v>
      </c>
      <c r="H26" s="46" t="s">
        <v>22</v>
      </c>
      <c r="I26" s="226" t="s">
        <v>22</v>
      </c>
      <c r="J26" s="226" t="s">
        <v>22</v>
      </c>
      <c r="K26" s="231"/>
      <c r="L26" s="231"/>
      <c r="M26" s="231"/>
      <c r="N26" s="231"/>
      <c r="O26" s="231"/>
      <c r="P26" s="231"/>
    </row>
    <row r="27" spans="2:16" ht="12.6" customHeight="1">
      <c r="B27" s="228">
        <v>11</v>
      </c>
      <c r="C27" s="273"/>
      <c r="D27" s="275"/>
      <c r="E27" s="275"/>
      <c r="F27" s="46" t="s">
        <v>22</v>
      </c>
      <c r="G27" s="46" t="s">
        <v>22</v>
      </c>
      <c r="H27" s="46" t="s">
        <v>22</v>
      </c>
      <c r="I27" s="226" t="s">
        <v>22</v>
      </c>
      <c r="J27" s="226" t="s">
        <v>22</v>
      </c>
      <c r="K27" s="231"/>
      <c r="L27" s="231"/>
      <c r="M27" s="231"/>
      <c r="N27" s="231"/>
      <c r="O27" s="231"/>
      <c r="P27" s="231"/>
    </row>
    <row r="28" spans="2:16" ht="12.6" customHeight="1">
      <c r="B28" s="228">
        <v>12</v>
      </c>
      <c r="C28" s="273"/>
      <c r="D28" s="275"/>
      <c r="E28" s="275"/>
      <c r="F28" s="46" t="s">
        <v>22</v>
      </c>
      <c r="G28" s="46" t="s">
        <v>22</v>
      </c>
      <c r="H28" s="46" t="s">
        <v>22</v>
      </c>
      <c r="I28" s="226" t="s">
        <v>22</v>
      </c>
      <c r="J28" s="226" t="s">
        <v>22</v>
      </c>
      <c r="K28" s="231"/>
      <c r="L28" s="231"/>
      <c r="M28" s="231"/>
      <c r="N28" s="231"/>
      <c r="O28" s="231"/>
      <c r="P28" s="231"/>
    </row>
    <row r="29" spans="2:16" ht="12.6" customHeight="1">
      <c r="B29" s="228">
        <v>13</v>
      </c>
      <c r="C29" s="273"/>
      <c r="D29" s="275"/>
      <c r="E29" s="275"/>
      <c r="F29" s="46" t="s">
        <v>22</v>
      </c>
      <c r="G29" s="46" t="s">
        <v>22</v>
      </c>
      <c r="H29" s="46" t="s">
        <v>22</v>
      </c>
      <c r="I29" s="226" t="s">
        <v>22</v>
      </c>
      <c r="J29" s="226" t="s">
        <v>22</v>
      </c>
      <c r="K29" s="231"/>
      <c r="L29" s="231"/>
      <c r="M29" s="231"/>
      <c r="N29" s="231"/>
      <c r="O29" s="231"/>
      <c r="P29" s="231"/>
    </row>
    <row r="30" spans="2:16" ht="12.6" customHeight="1">
      <c r="B30" s="228">
        <v>14</v>
      </c>
      <c r="C30" s="273"/>
      <c r="D30" s="275"/>
      <c r="E30" s="275"/>
      <c r="F30" s="46" t="s">
        <v>22</v>
      </c>
      <c r="G30" s="46" t="s">
        <v>22</v>
      </c>
      <c r="H30" s="46" t="s">
        <v>22</v>
      </c>
      <c r="I30" s="226" t="s">
        <v>22</v>
      </c>
      <c r="J30" s="226" t="s">
        <v>22</v>
      </c>
      <c r="K30" s="231"/>
      <c r="L30" s="231"/>
      <c r="M30" s="231"/>
      <c r="N30" s="231"/>
      <c r="O30" s="231"/>
      <c r="P30" s="231"/>
    </row>
    <row r="31" spans="2:16" ht="12.6" customHeight="1">
      <c r="B31" s="228">
        <v>15</v>
      </c>
      <c r="C31" s="273"/>
      <c r="D31" s="275"/>
      <c r="E31" s="275"/>
      <c r="F31" s="46" t="s">
        <v>22</v>
      </c>
      <c r="G31" s="46" t="s">
        <v>22</v>
      </c>
      <c r="H31" s="46" t="s">
        <v>22</v>
      </c>
      <c r="I31" s="226" t="s">
        <v>22</v>
      </c>
      <c r="J31" s="226" t="s">
        <v>22</v>
      </c>
      <c r="K31" s="231"/>
      <c r="L31" s="231"/>
      <c r="M31" s="231"/>
      <c r="N31" s="231"/>
      <c r="O31" s="231"/>
      <c r="P31" s="231"/>
    </row>
    <row r="32" spans="2:16" ht="12.6" customHeight="1">
      <c r="B32" s="228">
        <v>16</v>
      </c>
      <c r="C32" s="273"/>
      <c r="D32" s="275"/>
      <c r="E32" s="275"/>
      <c r="F32" s="46" t="s">
        <v>22</v>
      </c>
      <c r="G32" s="46" t="s">
        <v>22</v>
      </c>
      <c r="H32" s="46" t="s">
        <v>22</v>
      </c>
      <c r="I32" s="226" t="s">
        <v>22</v>
      </c>
      <c r="J32" s="226" t="s">
        <v>22</v>
      </c>
      <c r="K32" s="231"/>
      <c r="L32" s="231"/>
      <c r="M32" s="231"/>
      <c r="N32" s="231"/>
      <c r="O32" s="231"/>
      <c r="P32" s="231"/>
    </row>
    <row r="33" spans="1:16" ht="12.6" customHeight="1">
      <c r="B33" s="228">
        <v>17</v>
      </c>
      <c r="C33" s="273"/>
      <c r="D33" s="275"/>
      <c r="E33" s="275"/>
      <c r="F33" s="46" t="s">
        <v>22</v>
      </c>
      <c r="G33" s="46" t="s">
        <v>22</v>
      </c>
      <c r="H33" s="46" t="s">
        <v>22</v>
      </c>
      <c r="I33" s="226" t="s">
        <v>22</v>
      </c>
      <c r="J33" s="226" t="s">
        <v>22</v>
      </c>
      <c r="K33" s="231"/>
      <c r="L33" s="231"/>
      <c r="M33" s="231"/>
      <c r="N33" s="231"/>
      <c r="O33" s="231"/>
      <c r="P33" s="231"/>
    </row>
    <row r="34" spans="1:16" ht="12.6" customHeight="1">
      <c r="B34" s="228">
        <v>18</v>
      </c>
      <c r="C34" s="273"/>
      <c r="D34" s="275"/>
      <c r="E34" s="275"/>
      <c r="F34" s="46" t="s">
        <v>22</v>
      </c>
      <c r="G34" s="46" t="s">
        <v>22</v>
      </c>
      <c r="H34" s="46" t="s">
        <v>22</v>
      </c>
      <c r="I34" s="226" t="s">
        <v>22</v>
      </c>
      <c r="J34" s="226" t="s">
        <v>22</v>
      </c>
      <c r="K34" s="231"/>
      <c r="L34" s="231"/>
      <c r="M34" s="231"/>
      <c r="N34" s="231"/>
      <c r="O34" s="231"/>
      <c r="P34" s="231"/>
    </row>
    <row r="35" spans="1:16" ht="12.6" customHeight="1">
      <c r="B35" s="228">
        <v>19</v>
      </c>
      <c r="C35" s="273"/>
      <c r="D35" s="275"/>
      <c r="E35" s="275"/>
      <c r="F35" s="46" t="s">
        <v>22</v>
      </c>
      <c r="G35" s="46" t="s">
        <v>22</v>
      </c>
      <c r="H35" s="46" t="s">
        <v>22</v>
      </c>
      <c r="I35" s="226" t="s">
        <v>22</v>
      </c>
      <c r="J35" s="226" t="s">
        <v>22</v>
      </c>
      <c r="K35" s="231"/>
      <c r="L35" s="231"/>
      <c r="M35" s="231"/>
      <c r="N35" s="231"/>
      <c r="O35" s="231"/>
      <c r="P35" s="231"/>
    </row>
    <row r="36" spans="1:16" ht="12.6" customHeight="1">
      <c r="B36" s="228">
        <v>20</v>
      </c>
      <c r="C36" s="273"/>
      <c r="D36" s="275"/>
      <c r="E36" s="275"/>
      <c r="F36" s="46" t="s">
        <v>22</v>
      </c>
      <c r="G36" s="46" t="s">
        <v>22</v>
      </c>
      <c r="H36" s="46" t="s">
        <v>22</v>
      </c>
      <c r="I36" s="226" t="s">
        <v>22</v>
      </c>
      <c r="J36" s="226" t="s">
        <v>22</v>
      </c>
      <c r="K36" s="231"/>
      <c r="L36" s="231"/>
      <c r="M36" s="231"/>
      <c r="N36" s="231"/>
      <c r="O36" s="231"/>
      <c r="P36" s="231"/>
    </row>
    <row r="37" spans="1:16" ht="10.5" customHeight="1" thickBot="1">
      <c r="D37" s="161"/>
      <c r="K37" s="231"/>
      <c r="L37" s="231"/>
      <c r="M37" s="231"/>
      <c r="N37" s="231"/>
      <c r="O37" s="231"/>
      <c r="P37" s="231"/>
    </row>
    <row r="38" spans="1:16" ht="36" customHeight="1" thickBot="1">
      <c r="B38" s="371" t="s">
        <v>776</v>
      </c>
      <c r="C38" s="372"/>
      <c r="D38" s="373"/>
      <c r="E38" s="374"/>
      <c r="F38" s="376" t="s">
        <v>22</v>
      </c>
      <c r="G38" s="377"/>
      <c r="K38" s="231"/>
      <c r="L38" s="231"/>
      <c r="M38" s="231"/>
      <c r="N38" s="231"/>
      <c r="O38" s="231"/>
      <c r="P38" s="231"/>
    </row>
    <row r="39" spans="1:16" ht="10.5" customHeight="1" thickBot="1">
      <c r="B39" s="272"/>
      <c r="C39" s="221"/>
      <c r="D39" s="75"/>
      <c r="E39" s="41"/>
      <c r="K39" s="231"/>
      <c r="L39" s="231"/>
      <c r="M39" s="231"/>
      <c r="N39" s="231"/>
      <c r="O39" s="231"/>
      <c r="P39" s="231"/>
    </row>
    <row r="40" spans="1:16" ht="36" customHeight="1" thickBot="1">
      <c r="B40" s="371" t="s">
        <v>753</v>
      </c>
      <c r="C40" s="372"/>
      <c r="D40" s="373"/>
      <c r="E40" s="375"/>
      <c r="F40" s="376" t="s">
        <v>22</v>
      </c>
      <c r="G40" s="377"/>
      <c r="K40" s="231"/>
      <c r="L40" s="231"/>
      <c r="M40" s="231"/>
      <c r="N40" s="231"/>
      <c r="O40" s="231"/>
      <c r="P40" s="231"/>
    </row>
    <row r="41" spans="1:16" ht="10.5" customHeight="1">
      <c r="B41" s="222"/>
      <c r="C41" s="224"/>
      <c r="D41" s="230"/>
      <c r="K41" s="231"/>
      <c r="L41" s="231"/>
      <c r="M41" s="231"/>
      <c r="N41" s="231"/>
      <c r="O41" s="231"/>
      <c r="P41" s="231"/>
    </row>
    <row r="42" spans="1:16" ht="10.5" customHeight="1">
      <c r="B42" s="223"/>
      <c r="C42" s="223"/>
      <c r="D42" s="229"/>
      <c r="K42" s="231"/>
      <c r="L42" s="231"/>
      <c r="M42" s="231"/>
      <c r="N42" s="231"/>
      <c r="O42" s="231"/>
      <c r="P42" s="231"/>
    </row>
    <row r="43" spans="1:16" ht="10.5" customHeight="1">
      <c r="A43" s="162"/>
      <c r="B43" s="369" t="s">
        <v>759</v>
      </c>
      <c r="C43" s="369"/>
      <c r="K43" s="231"/>
      <c r="L43" s="231"/>
      <c r="M43" s="231"/>
      <c r="N43" s="231"/>
      <c r="O43" s="231"/>
      <c r="P43" s="231"/>
    </row>
    <row r="44" spans="1:16" ht="10.5" customHeight="1">
      <c r="B44" s="223"/>
      <c r="C44" s="223"/>
      <c r="K44" s="231"/>
      <c r="L44" s="231"/>
      <c r="M44" s="231"/>
      <c r="N44" s="231"/>
      <c r="O44" s="231"/>
      <c r="P44" s="231"/>
    </row>
    <row r="45" spans="1:16" ht="14.1" customHeight="1">
      <c r="B45" s="85" t="s">
        <v>0</v>
      </c>
      <c r="C45" s="88" t="s">
        <v>18</v>
      </c>
      <c r="D45" s="266" t="s">
        <v>19</v>
      </c>
      <c r="E45" s="366" t="s">
        <v>20</v>
      </c>
      <c r="F45" s="366"/>
      <c r="G45" s="366"/>
    </row>
    <row r="46" spans="1:16" ht="38.25">
      <c r="B46" s="89" t="s">
        <v>21</v>
      </c>
      <c r="C46" s="45" t="s">
        <v>294</v>
      </c>
      <c r="D46" s="46" t="s">
        <v>22</v>
      </c>
      <c r="E46" s="378"/>
      <c r="F46" s="379"/>
      <c r="G46" s="379"/>
    </row>
    <row r="47" spans="1:16" ht="89.25">
      <c r="B47" s="89" t="s">
        <v>23</v>
      </c>
      <c r="C47" s="45" t="s">
        <v>296</v>
      </c>
      <c r="D47" s="46" t="s">
        <v>22</v>
      </c>
      <c r="E47" s="380"/>
      <c r="F47" s="381"/>
      <c r="G47" s="381"/>
    </row>
    <row r="48" spans="1:16" ht="63.75">
      <c r="B48" s="89" t="s">
        <v>24</v>
      </c>
      <c r="C48" s="258" t="s">
        <v>783</v>
      </c>
      <c r="D48" s="46" t="s">
        <v>22</v>
      </c>
      <c r="E48" s="380"/>
      <c r="F48" s="381"/>
      <c r="G48" s="381"/>
    </row>
    <row r="49" spans="1:28" ht="63.75">
      <c r="B49" s="89" t="s">
        <v>297</v>
      </c>
      <c r="C49" s="258" t="s">
        <v>785</v>
      </c>
      <c r="D49" s="232"/>
      <c r="E49" s="382"/>
      <c r="F49" s="383"/>
      <c r="G49" s="383"/>
    </row>
    <row r="50" spans="1:28" ht="63" customHeight="1">
      <c r="B50" s="89" t="s">
        <v>298</v>
      </c>
      <c r="C50" s="258" t="s">
        <v>757</v>
      </c>
      <c r="D50" s="46" t="s">
        <v>22</v>
      </c>
      <c r="E50" s="380"/>
      <c r="F50" s="381"/>
      <c r="G50" s="381"/>
    </row>
    <row r="51" spans="1:28" ht="51">
      <c r="B51" s="89" t="s">
        <v>388</v>
      </c>
      <c r="C51" s="258" t="s">
        <v>784</v>
      </c>
      <c r="D51" s="46" t="s">
        <v>22</v>
      </c>
      <c r="E51" s="380"/>
      <c r="F51" s="381"/>
      <c r="G51" s="381"/>
    </row>
    <row r="54" spans="1:28" s="134" customFormat="1" ht="12.6" customHeight="1">
      <c r="A54" s="148" t="s">
        <v>405</v>
      </c>
      <c r="B54" s="149"/>
      <c r="C54" s="165"/>
      <c r="D54" s="151"/>
      <c r="E54" s="152"/>
      <c r="F54" s="152"/>
      <c r="G54" s="152"/>
      <c r="H54" s="153"/>
      <c r="I54" s="153"/>
      <c r="J54" s="227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</row>
  </sheetData>
  <sheetProtection algorithmName="SHA-512" hashValue="GZblJyT9R8GSYqFMO+E6C9xARGkDPgI37nUJ9DbQtJ3ktD6Q7P7/7pqfsvHY4spVzC+d9E+2wpNPmDd6vtr3uQ==" saltValue="8R3kUTe+bi9dQPnKZnAZUQ==" spinCount="100000" sheet="1" objects="1" scenarios="1"/>
  <mergeCells count="17">
    <mergeCell ref="E46:G46"/>
    <mergeCell ref="E47:G47"/>
    <mergeCell ref="E48:G48"/>
    <mergeCell ref="E49:G49"/>
    <mergeCell ref="E51:G51"/>
    <mergeCell ref="E50:G50"/>
    <mergeCell ref="E45:G45"/>
    <mergeCell ref="B2:C2"/>
    <mergeCell ref="B43:C43"/>
    <mergeCell ref="B4:C4"/>
    <mergeCell ref="C6:J7"/>
    <mergeCell ref="C9:J10"/>
    <mergeCell ref="B38:E38"/>
    <mergeCell ref="B40:E40"/>
    <mergeCell ref="F38:G38"/>
    <mergeCell ref="F40:G40"/>
    <mergeCell ref="C12:J13"/>
  </mergeCells>
  <conditionalFormatting sqref="D46">
    <cfRule type="cellIs" dxfId="311" priority="127" operator="equal">
      <formula>"Select answer"</formula>
    </cfRule>
  </conditionalFormatting>
  <conditionalFormatting sqref="D48">
    <cfRule type="cellIs" dxfId="310" priority="125" operator="equal">
      <formula>"Select answer"</formula>
    </cfRule>
  </conditionalFormatting>
  <conditionalFormatting sqref="F38">
    <cfRule type="cellIs" dxfId="309" priority="113" operator="equal">
      <formula>"Select answer"</formula>
    </cfRule>
  </conditionalFormatting>
  <conditionalFormatting sqref="D47">
    <cfRule type="cellIs" dxfId="308" priority="110" operator="equal">
      <formula>"Select answer"</formula>
    </cfRule>
  </conditionalFormatting>
  <conditionalFormatting sqref="D51">
    <cfRule type="cellIs" dxfId="307" priority="108" operator="equal">
      <formula>"Select answer"</formula>
    </cfRule>
  </conditionalFormatting>
  <conditionalFormatting sqref="F17:F36">
    <cfRule type="expression" dxfId="306" priority="101">
      <formula>AND(OR($C17&lt;&gt;"",$D17&lt;&gt;"",$E17&lt;&gt;""),$F17="Select answer")</formula>
    </cfRule>
  </conditionalFormatting>
  <conditionalFormatting sqref="G17:G36">
    <cfRule type="expression" dxfId="305" priority="100">
      <formula>AND(OR($C17&lt;&gt;"",$D17&lt;&gt;"",$E17&lt;&gt;""),$G17="Select answer")</formula>
    </cfRule>
  </conditionalFormatting>
  <conditionalFormatting sqref="C17:C26">
    <cfRule type="expression" dxfId="304" priority="98">
      <formula>AND(OR($D17&lt;&gt;"",$E17&lt;&gt;""),$C17="")</formula>
    </cfRule>
  </conditionalFormatting>
  <conditionalFormatting sqref="D17:E26">
    <cfRule type="expression" dxfId="303" priority="97">
      <formula>AND(OR($C17&lt;&gt;"",$E17&lt;&gt;""),$D17="")</formula>
    </cfRule>
  </conditionalFormatting>
  <conditionalFormatting sqref="D50">
    <cfRule type="cellIs" dxfId="302" priority="80" operator="equal">
      <formula>"Select answer"</formula>
    </cfRule>
  </conditionalFormatting>
  <conditionalFormatting sqref="D27:E29">
    <cfRule type="expression" dxfId="301" priority="66">
      <formula>AND(OR($C27&lt;&gt;"",$E27&lt;&gt;""),$D27="")</formula>
    </cfRule>
  </conditionalFormatting>
  <conditionalFormatting sqref="D30:E36">
    <cfRule type="expression" dxfId="300" priority="64">
      <formula>AND(OR($C30&lt;&gt;"",$E30&lt;&gt;""),$D30="")</formula>
    </cfRule>
  </conditionalFormatting>
  <conditionalFormatting sqref="F40">
    <cfRule type="cellIs" dxfId="299" priority="62" operator="equal">
      <formula>"Select answer"</formula>
    </cfRule>
  </conditionalFormatting>
  <conditionalFormatting sqref="D49">
    <cfRule type="cellIs" dxfId="298" priority="51" operator="equal">
      <formula>"Select answer"</formula>
    </cfRule>
  </conditionalFormatting>
  <conditionalFormatting sqref="E49:G49">
    <cfRule type="expression" dxfId="297" priority="11">
      <formula>OR($D$48="Select answer",$D$48="No")</formula>
    </cfRule>
    <cfRule type="expression" dxfId="296" priority="12">
      <formula>AND($D$48="Yes",E49="")</formula>
    </cfRule>
  </conditionalFormatting>
  <conditionalFormatting sqref="C27">
    <cfRule type="expression" dxfId="295" priority="10">
      <formula>AND(OR($D27&lt;&gt;"",$E27&lt;&gt;""),$C27="")</formula>
    </cfRule>
  </conditionalFormatting>
  <conditionalFormatting sqref="C28">
    <cfRule type="expression" dxfId="294" priority="9">
      <formula>AND(OR($D28&lt;&gt;"",$E28&lt;&gt;""),$C28="")</formula>
    </cfRule>
  </conditionalFormatting>
  <conditionalFormatting sqref="C29">
    <cfRule type="expression" dxfId="293" priority="8">
      <formula>AND(OR($D29&lt;&gt;"",$E29&lt;&gt;""),$C29="")</formula>
    </cfRule>
  </conditionalFormatting>
  <conditionalFormatting sqref="C30">
    <cfRule type="expression" dxfId="292" priority="7">
      <formula>AND(OR($D30&lt;&gt;"",$E30&lt;&gt;""),$C30="")</formula>
    </cfRule>
  </conditionalFormatting>
  <conditionalFormatting sqref="C31">
    <cfRule type="expression" dxfId="291" priority="6">
      <formula>AND(OR($D31&lt;&gt;"",$E31&lt;&gt;""),$C31="")</formula>
    </cfRule>
  </conditionalFormatting>
  <conditionalFormatting sqref="C32">
    <cfRule type="expression" dxfId="290" priority="5">
      <formula>AND(OR($D32&lt;&gt;"",$E32&lt;&gt;""),$C32="")</formula>
    </cfRule>
  </conditionalFormatting>
  <conditionalFormatting sqref="C33">
    <cfRule type="expression" dxfId="289" priority="4">
      <formula>AND(OR($D33&lt;&gt;"",$E33&lt;&gt;""),$C33="")</formula>
    </cfRule>
  </conditionalFormatting>
  <conditionalFormatting sqref="C34">
    <cfRule type="expression" dxfId="288" priority="3">
      <formula>AND(OR($D34&lt;&gt;"",$E34&lt;&gt;""),$C34="")</formula>
    </cfRule>
  </conditionalFormatting>
  <conditionalFormatting sqref="C35">
    <cfRule type="expression" dxfId="287" priority="2">
      <formula>AND(OR($D35&lt;&gt;"",$E35&lt;&gt;""),$C35="")</formula>
    </cfRule>
  </conditionalFormatting>
  <conditionalFormatting sqref="C36">
    <cfRule type="expression" dxfId="286" priority="1">
      <formula>AND(OR($D36&lt;&gt;"",$E36&lt;&gt;""),$C36="")</formula>
    </cfRule>
  </conditionalFormatting>
  <dataValidations count="1">
    <dataValidation type="decimal" allowBlank="1" showInputMessage="1" showErrorMessage="1" errorTitle="Input invalid" error="Enter a value between 0% and 100%." sqref="D17:E36" xr:uid="{A2CFDCDF-6CCD-4336-A2B7-1B62B5D1A475}">
      <formula1>0</formula1>
      <formula2>1</formula2>
    </dataValidation>
  </dataValidations>
  <hyperlinks>
    <hyperlink ref="G16" r:id="rId1" display="SECO list?" xr:uid="{8B3B49DB-ECE3-4365-A6AD-D99E20FB6D31}"/>
    <hyperlink ref="J16" r:id="rId2" display="SECO list?" xr:uid="{181F7EF0-B144-4F8B-9B08-4431D5A794B3}"/>
    <hyperlink ref="D14" r:id="rId3" xr:uid="{68C2E731-55E6-426B-BF2E-C645FE2B5D49}"/>
  </hyperlinks>
  <pageMargins left="0.7" right="0.7" top="0.75" bottom="0.75" header="0.3" footer="0.3"/>
  <pageSetup paperSize="9" scale="40" orientation="landscape" r:id="rId4"/>
  <colBreaks count="1" manualBreakCount="1">
    <brk id="10" max="1048575" man="1"/>
  </colBreaks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1" id="{80945849-AB71-4387-BD60-2FA417FB0AB2}">
            <xm:f>AND(OR($C17&lt;&gt;"",$D17&lt;&gt;"",$E17&lt;&gt;""),$H17=Dropdowns!$AV$2)</xm:f>
            <x14:dxf>
              <fill>
                <patternFill>
                  <bgColor rgb="FFFFCFC9"/>
                </patternFill>
              </fill>
            </x14:dxf>
          </x14:cfRule>
          <xm:sqref>H17:H36</xm:sqref>
        </x14:conditionalFormatting>
        <x14:conditionalFormatting xmlns:xm="http://schemas.microsoft.com/office/excel/2006/main">
          <x14:cfRule type="expression" priority="123" id="{896D2749-74DE-4C53-A8BD-C46D88358E9E}">
            <xm:f>OR(D46=Dropdowns!$C$2,D46=Dropdowns!$C$4)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14:cfRule type="expression" priority="124" id="{4060A722-7490-4130-9144-C41F384BE776}">
            <xm:f>AND(D46=Dropdowns!$C$3,E46="")</xm:f>
            <x14:dxf>
              <fill>
                <patternFill>
                  <bgColor rgb="FFFFCFC9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71" id="{03A2DBFB-EAC8-4707-AD61-948D7A0022A0}">
            <xm:f>AND(OR($C17&lt;&gt;"",$D17&lt;&gt;"",$E17&lt;&gt;""),#REF!=Dropdowns!$AV$2)</xm:f>
            <x14:dxf>
              <fill>
                <patternFill>
                  <bgColor rgb="FFFFCFC9"/>
                </patternFill>
              </fill>
            </x14:dxf>
          </x14:cfRule>
          <xm:sqref>J17:J36</xm:sqref>
        </x14:conditionalFormatting>
        <x14:conditionalFormatting xmlns:xm="http://schemas.microsoft.com/office/excel/2006/main">
          <x14:cfRule type="expression" priority="69" id="{FCAD29D5-D1FA-45EA-8419-31CD8F18FAEA}">
            <xm:f>AND(OR($C17&lt;&gt;"",$D17&lt;&gt;"",$E17&lt;&gt;""),#REF!=Dropdowns!$AV$2)</xm:f>
            <x14:dxf>
              <fill>
                <patternFill>
                  <bgColor rgb="FFFFCFC9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expression" priority="68" id="{A28CC5A4-BEA9-418A-BACC-9E8AFD5B5EFD}">
            <xm:f>AND(OR($C18&lt;&gt;"",$D18&lt;&gt;"",$E18&lt;&gt;""),#REF!=Dropdowns!$AV$2)</xm:f>
            <x14:dxf>
              <fill>
                <patternFill>
                  <bgColor rgb="FFFFCFC9"/>
                </patternFill>
              </fill>
            </x14:dxf>
          </x14:cfRule>
          <xm:sqref>I18:I36</xm:sqref>
        </x14:conditionalFormatting>
        <x14:conditionalFormatting xmlns:xm="http://schemas.microsoft.com/office/excel/2006/main">
          <x14:cfRule type="expression" priority="47" id="{952582C1-7F5E-48A4-9A72-3072B292189E}">
            <xm:f>AND(D47=Dropdowns!$C$3,$E$48="")</xm:f>
            <x14:dxf>
              <fill>
                <patternFill>
                  <bgColor rgb="FFFFCFC9"/>
                </patternFill>
              </fill>
            </x14:dxf>
          </x14:cfRule>
          <x14:cfRule type="expression" priority="48" id="{2735847D-BE13-4E3C-AD73-EA333094F658}">
            <xm:f>OR(D47=Dropdowns!$C$2,D47=Dropdowns!$C$4)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45" id="{C5C12566-ECFC-44FD-85BE-9866F8DCBBA5}">
            <xm:f>AND(D48=Dropdowns!$C$3,$E$48="")</xm:f>
            <x14:dxf>
              <fill>
                <patternFill>
                  <bgColor rgb="FFFFCFC9"/>
                </patternFill>
              </fill>
            </x14:dxf>
          </x14:cfRule>
          <x14:cfRule type="expression" priority="46" id="{460BD0FD-2BAA-4005-A732-A574D8CFDC74}">
            <xm:f>OR(D48=Dropdowns!$C$2,D48=Dropdowns!$C$4)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33" id="{DEB2632D-B11D-4588-8E05-86DE886C0F81}">
            <xm:f>AND(D50=Dropdowns!$C$3,$E$48="")</xm:f>
            <x14:dxf>
              <fill>
                <patternFill>
                  <bgColor rgb="FFFFCFC9"/>
                </patternFill>
              </fill>
            </x14:dxf>
          </x14:cfRule>
          <x14:cfRule type="expression" priority="34" id="{A219CE53-9435-4902-A1E4-FA972FDC37A9}">
            <xm:f>OR(D50=Dropdowns!$C$2,D50=Dropdowns!$C$4)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31" id="{3BAA9FA3-9241-4F09-A4D8-BEBBE8FB9607}">
            <xm:f>AND(D51=Dropdowns!$C$3,$E$48="")</xm:f>
            <x14:dxf>
              <fill>
                <patternFill>
                  <bgColor rgb="FFFFCFC9"/>
                </patternFill>
              </fill>
            </x14:dxf>
          </x14:cfRule>
          <x14:cfRule type="expression" priority="32" id="{4832EB07-43A0-4ECD-81F6-8CCFD9741970}">
            <xm:f>OR(D51=Dropdowns!$C$2,D51=Dropdowns!$C$4)</xm:f>
            <x14:dxf>
              <fill>
                <patternFill patternType="solid">
                  <fgColor auto="1"/>
                  <bgColor rgb="FFB0B0B2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64418CF-B7B4-40F2-A954-8DFC2003825A}">
          <x14:formula1>
            <xm:f>Dropdowns!$E$2:$E$4</xm:f>
          </x14:formula1>
          <xm:sqref>F40</xm:sqref>
        </x14:dataValidation>
        <x14:dataValidation type="list" allowBlank="1" showInputMessage="1" showErrorMessage="1" xr:uid="{8BAE3D0D-5065-44A1-AEC4-351FCC9B5070}">
          <x14:formula1>
            <xm:f>Dropdowns!$C$2:$C$4</xm:f>
          </x14:formula1>
          <xm:sqref>D51 D46:D48 I17:J36</xm:sqref>
        </x14:dataValidation>
        <x14:dataValidation type="list" allowBlank="1" showInputMessage="1" showErrorMessage="1" xr:uid="{B14E1664-C189-4A92-BCFA-75F423F40580}">
          <x14:formula1>
            <xm:f>Dropdowns!$AF$2:$AF$5</xm:f>
          </x14:formula1>
          <xm:sqref>G17:G36</xm:sqref>
        </x14:dataValidation>
        <x14:dataValidation type="list" allowBlank="1" showInputMessage="1" showErrorMessage="1" xr:uid="{E6D54A4B-C6D6-4565-B6FE-BC5E481F1419}">
          <x14:formula1>
            <xm:f>Dropdowns!$AR$2:$AR$4</xm:f>
          </x14:formula1>
          <xm:sqref>D50</xm:sqref>
        </x14:dataValidation>
        <x14:dataValidation type="list" allowBlank="1" showInputMessage="1" showErrorMessage="1" prompt="In case of an individual: Please provide nationality of the shareholder. _x000a_In case of a legal entity: Please provide country of the headquarter of the  shareholder." xr:uid="{45E0FE0B-481F-4C16-92C1-7BCE7493539E}">
          <x14:formula1>
            <xm:f>Dropdowns!$AV$2:$AV$242</xm:f>
          </x14:formula1>
          <xm:sqref>H17:H36</xm:sqref>
        </x14:dataValidation>
        <x14:dataValidation type="list" allowBlank="1" showInputMessage="1" showErrorMessage="1" xr:uid="{78BBFA4D-D7DC-40FA-856C-89BBD780FD39}">
          <x14:formula1>
            <xm:f>Dropdowns!$E$7:$E$9</xm:f>
          </x14:formula1>
          <xm:sqref>F38</xm:sqref>
        </x14:dataValidation>
        <x14:dataValidation type="list" allowBlank="1" showInputMessage="1" showErrorMessage="1" xr:uid="{FAA7E80E-7416-477D-8F39-EB3E93A580D9}">
          <x14:formula1>
            <xm:f>Dropdowns!$V$2:$V$9</xm:f>
          </x14:formula1>
          <xm:sqref>F17:F36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9BA9-AE2D-46DC-81F7-CACE8913C611}">
  <sheetPr codeName="Sheet5"/>
  <dimension ref="A1:Z51"/>
  <sheetViews>
    <sheetView showGridLines="0" zoomScaleNormal="100" workbookViewId="0">
      <pane ySplit="1" topLeftCell="A2" activePane="bottomLeft" state="frozen"/>
      <selection activeCell="G46" sqref="G46"/>
      <selection pane="bottomLeft" activeCell="G46" sqref="G46"/>
    </sheetView>
  </sheetViews>
  <sheetFormatPr baseColWidth="10" defaultColWidth="8.625" defaultRowHeight="10.5" customHeight="1"/>
  <cols>
    <col min="1" max="1" width="3.625" style="134" customWidth="1"/>
    <col min="2" max="2" width="4.875" style="161" customWidth="1"/>
    <col min="3" max="3" width="26.875" style="160" customWidth="1"/>
    <col min="4" max="4" width="18" style="161" bestFit="1" customWidth="1"/>
    <col min="5" max="5" width="25" style="161" customWidth="1"/>
    <col min="6" max="6" width="13.75" style="161" customWidth="1"/>
    <col min="7" max="7" width="17.5" style="161" customWidth="1"/>
    <col min="8" max="8" width="18.375" style="161" customWidth="1"/>
    <col min="9" max="9" width="15.25" style="161" bestFit="1" customWidth="1"/>
    <col min="10" max="10" width="16.625" style="161" customWidth="1"/>
    <col min="11" max="12" width="12.625" style="161" customWidth="1"/>
    <col min="13" max="13" width="13.25" style="161" customWidth="1"/>
    <col min="14" max="16384" width="8.625" style="161"/>
  </cols>
  <sheetData>
    <row r="1" spans="1:12" s="158" customFormat="1" ht="12.6" customHeight="1">
      <c r="A1" s="156"/>
      <c r="B1" s="156"/>
      <c r="C1" s="178"/>
      <c r="E1" s="133"/>
      <c r="I1" s="159"/>
    </row>
    <row r="2" spans="1:12" ht="20.100000000000001" customHeight="1">
      <c r="A2" s="1"/>
      <c r="B2" s="50" t="s">
        <v>371</v>
      </c>
      <c r="C2" s="75"/>
      <c r="D2" s="41"/>
      <c r="E2" s="41"/>
      <c r="F2" s="41"/>
      <c r="G2" s="41"/>
      <c r="H2" s="41"/>
      <c r="I2" s="41"/>
      <c r="J2" s="41"/>
    </row>
    <row r="3" spans="1:12" ht="10.5" customHeight="1">
      <c r="A3" s="1"/>
      <c r="B3" s="41"/>
      <c r="C3" s="75"/>
      <c r="D3" s="41"/>
      <c r="E3" s="41"/>
      <c r="F3" s="41"/>
      <c r="G3" s="41"/>
      <c r="H3" s="41"/>
      <c r="I3" s="41"/>
      <c r="J3" s="41"/>
    </row>
    <row r="4" spans="1:12" s="134" customFormat="1" ht="10.5" customHeight="1">
      <c r="A4" s="42">
        <f>MAX($A1:A3)+1</f>
        <v>1</v>
      </c>
      <c r="B4" s="39" t="s">
        <v>269</v>
      </c>
      <c r="C4" s="7"/>
      <c r="D4" s="1"/>
      <c r="E4" s="1"/>
      <c r="F4" s="1"/>
      <c r="G4" s="1"/>
      <c r="H4" s="1"/>
      <c r="I4" s="1"/>
      <c r="J4" s="1"/>
    </row>
    <row r="5" spans="1:12" s="134" customFormat="1" ht="10.5" customHeight="1">
      <c r="A5" s="1"/>
      <c r="B5" s="1"/>
      <c r="C5" s="7"/>
      <c r="D5" s="1"/>
      <c r="E5" s="1"/>
      <c r="F5" s="1"/>
      <c r="G5" s="1"/>
      <c r="H5" s="1"/>
      <c r="I5" s="1"/>
      <c r="J5" s="1"/>
    </row>
    <row r="6" spans="1:12" s="134" customFormat="1" ht="70.5" customHeight="1">
      <c r="A6" s="1"/>
      <c r="B6" s="5" t="s">
        <v>0</v>
      </c>
      <c r="C6" s="4" t="s">
        <v>29</v>
      </c>
      <c r="D6" s="76" t="s">
        <v>30</v>
      </c>
      <c r="E6" s="76" t="s">
        <v>793</v>
      </c>
      <c r="F6" s="234" t="s">
        <v>31</v>
      </c>
      <c r="G6" s="233" t="s">
        <v>262</v>
      </c>
      <c r="H6" s="76" t="s">
        <v>315</v>
      </c>
      <c r="I6" s="233" t="s">
        <v>316</v>
      </c>
      <c r="J6" s="233" t="s">
        <v>263</v>
      </c>
      <c r="K6" s="233" t="s">
        <v>761</v>
      </c>
      <c r="L6" s="233" t="s">
        <v>762</v>
      </c>
    </row>
    <row r="7" spans="1:12" s="134" customFormat="1" ht="12.6" customHeight="1">
      <c r="B7" s="189">
        <v>1</v>
      </c>
      <c r="C7" s="78" t="s">
        <v>22</v>
      </c>
      <c r="D7" s="79"/>
      <c r="E7" s="79"/>
      <c r="F7" s="80"/>
      <c r="G7" s="78" t="s">
        <v>22</v>
      </c>
      <c r="H7" s="81"/>
      <c r="I7" s="78" t="s">
        <v>22</v>
      </c>
      <c r="J7" s="78" t="s">
        <v>22</v>
      </c>
      <c r="K7" s="78" t="s">
        <v>22</v>
      </c>
      <c r="L7" s="78" t="s">
        <v>22</v>
      </c>
    </row>
    <row r="8" spans="1:12" s="134" customFormat="1" ht="12.6" customHeight="1">
      <c r="B8" s="189">
        <v>2</v>
      </c>
      <c r="C8" s="78" t="s">
        <v>22</v>
      </c>
      <c r="D8" s="79"/>
      <c r="E8" s="79"/>
      <c r="F8" s="80"/>
      <c r="G8" s="78" t="s">
        <v>22</v>
      </c>
      <c r="H8" s="81"/>
      <c r="I8" s="78" t="s">
        <v>22</v>
      </c>
      <c r="J8" s="78" t="s">
        <v>22</v>
      </c>
      <c r="K8" s="78" t="s">
        <v>22</v>
      </c>
      <c r="L8" s="78" t="s">
        <v>22</v>
      </c>
    </row>
    <row r="9" spans="1:12" s="134" customFormat="1" ht="12.6" customHeight="1">
      <c r="B9" s="189">
        <v>3</v>
      </c>
      <c r="C9" s="78" t="s">
        <v>22</v>
      </c>
      <c r="D9" s="79"/>
      <c r="E9" s="79"/>
      <c r="F9" s="80"/>
      <c r="G9" s="78" t="s">
        <v>22</v>
      </c>
      <c r="H9" s="81"/>
      <c r="I9" s="78" t="s">
        <v>22</v>
      </c>
      <c r="J9" s="78" t="s">
        <v>22</v>
      </c>
      <c r="K9" s="78" t="s">
        <v>22</v>
      </c>
      <c r="L9" s="78" t="s">
        <v>22</v>
      </c>
    </row>
    <row r="10" spans="1:12" s="134" customFormat="1" ht="12.6" customHeight="1">
      <c r="B10" s="189">
        <v>4</v>
      </c>
      <c r="C10" s="78" t="s">
        <v>22</v>
      </c>
      <c r="D10" s="79"/>
      <c r="E10" s="79"/>
      <c r="F10" s="80"/>
      <c r="G10" s="78" t="s">
        <v>22</v>
      </c>
      <c r="H10" s="81"/>
      <c r="I10" s="78" t="s">
        <v>22</v>
      </c>
      <c r="J10" s="78" t="s">
        <v>22</v>
      </c>
      <c r="K10" s="78" t="s">
        <v>22</v>
      </c>
      <c r="L10" s="78" t="s">
        <v>22</v>
      </c>
    </row>
    <row r="11" spans="1:12" s="134" customFormat="1" ht="12.6" customHeight="1">
      <c r="B11" s="189">
        <v>5</v>
      </c>
      <c r="C11" s="78" t="s">
        <v>22</v>
      </c>
      <c r="D11" s="79"/>
      <c r="E11" s="79"/>
      <c r="F11" s="80"/>
      <c r="G11" s="78" t="s">
        <v>22</v>
      </c>
      <c r="H11" s="81"/>
      <c r="I11" s="78" t="s">
        <v>22</v>
      </c>
      <c r="J11" s="78" t="s">
        <v>22</v>
      </c>
      <c r="K11" s="78" t="s">
        <v>22</v>
      </c>
      <c r="L11" s="78" t="s">
        <v>22</v>
      </c>
    </row>
    <row r="12" spans="1:12" s="134" customFormat="1" ht="12.6" customHeight="1">
      <c r="B12" s="189">
        <v>6</v>
      </c>
      <c r="C12" s="78" t="s">
        <v>22</v>
      </c>
      <c r="D12" s="79"/>
      <c r="E12" s="79"/>
      <c r="F12" s="80"/>
      <c r="G12" s="78" t="s">
        <v>22</v>
      </c>
      <c r="H12" s="81"/>
      <c r="I12" s="78" t="s">
        <v>22</v>
      </c>
      <c r="J12" s="78" t="s">
        <v>22</v>
      </c>
      <c r="K12" s="78" t="s">
        <v>22</v>
      </c>
      <c r="L12" s="78" t="s">
        <v>22</v>
      </c>
    </row>
    <row r="13" spans="1:12" s="134" customFormat="1" ht="12.6" customHeight="1">
      <c r="B13" s="189">
        <v>7</v>
      </c>
      <c r="C13" s="78" t="s">
        <v>22</v>
      </c>
      <c r="D13" s="79"/>
      <c r="E13" s="79"/>
      <c r="F13" s="80"/>
      <c r="G13" s="78" t="s">
        <v>22</v>
      </c>
      <c r="H13" s="81"/>
      <c r="I13" s="78" t="s">
        <v>22</v>
      </c>
      <c r="J13" s="78" t="s">
        <v>22</v>
      </c>
      <c r="K13" s="78" t="s">
        <v>22</v>
      </c>
      <c r="L13" s="78" t="s">
        <v>22</v>
      </c>
    </row>
    <row r="14" spans="1:12" s="134" customFormat="1" ht="12.6" customHeight="1">
      <c r="B14" s="189">
        <v>8</v>
      </c>
      <c r="C14" s="78" t="s">
        <v>22</v>
      </c>
      <c r="D14" s="79"/>
      <c r="E14" s="79"/>
      <c r="F14" s="80"/>
      <c r="G14" s="78" t="s">
        <v>22</v>
      </c>
      <c r="H14" s="81"/>
      <c r="I14" s="78" t="s">
        <v>22</v>
      </c>
      <c r="J14" s="78" t="s">
        <v>22</v>
      </c>
      <c r="K14" s="78" t="s">
        <v>22</v>
      </c>
      <c r="L14" s="78" t="s">
        <v>22</v>
      </c>
    </row>
    <row r="15" spans="1:12" s="134" customFormat="1" ht="12.6" customHeight="1">
      <c r="B15" s="189">
        <v>9</v>
      </c>
      <c r="C15" s="78" t="s">
        <v>22</v>
      </c>
      <c r="D15" s="79"/>
      <c r="E15" s="79"/>
      <c r="F15" s="80"/>
      <c r="G15" s="78" t="s">
        <v>22</v>
      </c>
      <c r="H15" s="81"/>
      <c r="I15" s="78" t="s">
        <v>22</v>
      </c>
      <c r="J15" s="78" t="s">
        <v>22</v>
      </c>
      <c r="K15" s="78" t="s">
        <v>22</v>
      </c>
      <c r="L15" s="78" t="s">
        <v>22</v>
      </c>
    </row>
    <row r="16" spans="1:12" s="134" customFormat="1" ht="12.6" customHeight="1">
      <c r="B16" s="189">
        <v>10</v>
      </c>
      <c r="C16" s="78" t="s">
        <v>22</v>
      </c>
      <c r="D16" s="79"/>
      <c r="E16" s="79"/>
      <c r="F16" s="80"/>
      <c r="G16" s="78" t="s">
        <v>22</v>
      </c>
      <c r="H16" s="81"/>
      <c r="I16" s="78" t="s">
        <v>22</v>
      </c>
      <c r="J16" s="78" t="s">
        <v>22</v>
      </c>
      <c r="K16" s="78" t="s">
        <v>22</v>
      </c>
      <c r="L16" s="78" t="s">
        <v>22</v>
      </c>
    </row>
    <row r="17" spans="1:16" s="134" customFormat="1" ht="12.6" customHeight="1">
      <c r="B17" s="189">
        <v>11</v>
      </c>
      <c r="C17" s="78" t="s">
        <v>22</v>
      </c>
      <c r="D17" s="79"/>
      <c r="E17" s="79"/>
      <c r="F17" s="80"/>
      <c r="G17" s="78" t="s">
        <v>22</v>
      </c>
      <c r="H17" s="81"/>
      <c r="I17" s="78" t="s">
        <v>22</v>
      </c>
      <c r="J17" s="78" t="s">
        <v>22</v>
      </c>
      <c r="K17" s="78" t="s">
        <v>22</v>
      </c>
      <c r="L17" s="78" t="s">
        <v>22</v>
      </c>
    </row>
    <row r="18" spans="1:16" s="134" customFormat="1" ht="12.6" customHeight="1">
      <c r="B18" s="189">
        <v>12</v>
      </c>
      <c r="C18" s="78" t="s">
        <v>22</v>
      </c>
      <c r="D18" s="79"/>
      <c r="E18" s="79"/>
      <c r="F18" s="80"/>
      <c r="G18" s="78" t="s">
        <v>22</v>
      </c>
      <c r="H18" s="81"/>
      <c r="I18" s="78" t="s">
        <v>22</v>
      </c>
      <c r="J18" s="78" t="s">
        <v>22</v>
      </c>
      <c r="K18" s="78" t="s">
        <v>22</v>
      </c>
      <c r="L18" s="78" t="s">
        <v>22</v>
      </c>
    </row>
    <row r="19" spans="1:16" s="134" customFormat="1" ht="12.6" customHeight="1">
      <c r="B19" s="189">
        <v>13</v>
      </c>
      <c r="C19" s="78" t="s">
        <v>22</v>
      </c>
      <c r="D19" s="79"/>
      <c r="E19" s="79"/>
      <c r="F19" s="80"/>
      <c r="G19" s="78" t="s">
        <v>22</v>
      </c>
      <c r="H19" s="81"/>
      <c r="I19" s="78" t="s">
        <v>22</v>
      </c>
      <c r="J19" s="78" t="s">
        <v>22</v>
      </c>
      <c r="K19" s="78" t="s">
        <v>22</v>
      </c>
      <c r="L19" s="78" t="s">
        <v>22</v>
      </c>
    </row>
    <row r="20" spans="1:16" s="134" customFormat="1" ht="12.6" customHeight="1">
      <c r="B20" s="189">
        <v>14</v>
      </c>
      <c r="C20" s="78" t="s">
        <v>22</v>
      </c>
      <c r="D20" s="79"/>
      <c r="E20" s="79"/>
      <c r="F20" s="80"/>
      <c r="G20" s="78" t="s">
        <v>22</v>
      </c>
      <c r="H20" s="81"/>
      <c r="I20" s="78" t="s">
        <v>22</v>
      </c>
      <c r="J20" s="78" t="s">
        <v>22</v>
      </c>
      <c r="K20" s="78" t="s">
        <v>22</v>
      </c>
      <c r="L20" s="78" t="s">
        <v>22</v>
      </c>
    </row>
    <row r="21" spans="1:16" s="134" customFormat="1" ht="12.6" customHeight="1">
      <c r="B21" s="189">
        <v>15</v>
      </c>
      <c r="C21" s="78" t="s">
        <v>22</v>
      </c>
      <c r="D21" s="79"/>
      <c r="E21" s="79"/>
      <c r="F21" s="80"/>
      <c r="G21" s="78" t="s">
        <v>22</v>
      </c>
      <c r="H21" s="81"/>
      <c r="I21" s="78" t="s">
        <v>22</v>
      </c>
      <c r="J21" s="78" t="s">
        <v>22</v>
      </c>
      <c r="K21" s="78" t="s">
        <v>22</v>
      </c>
      <c r="L21" s="78" t="s">
        <v>22</v>
      </c>
    </row>
    <row r="22" spans="1:16" s="134" customFormat="1" ht="12.75">
      <c r="C22" s="164"/>
    </row>
    <row r="23" spans="1:16" s="134" customFormat="1" ht="18.75" customHeight="1">
      <c r="B23" s="384" t="s">
        <v>777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</row>
    <row r="24" spans="1:16" s="134" customFormat="1" ht="12.75">
      <c r="C24" s="164"/>
    </row>
    <row r="25" spans="1:16" s="134" customFormat="1" ht="10.5" customHeight="1">
      <c r="A25" s="42">
        <f>MAX($A$4:A22)+1</f>
        <v>2</v>
      </c>
      <c r="B25" s="39" t="s">
        <v>185</v>
      </c>
      <c r="C25" s="7"/>
      <c r="D25" s="1"/>
      <c r="E25" s="1"/>
      <c r="F25" s="1"/>
      <c r="G25" s="1"/>
      <c r="H25" s="1"/>
      <c r="I25" s="1"/>
      <c r="J25" s="1"/>
    </row>
    <row r="26" spans="1:16" s="134" customFormat="1" ht="10.5" customHeight="1">
      <c r="A26" s="1"/>
      <c r="B26" s="1"/>
      <c r="C26" s="7"/>
      <c r="D26" s="1"/>
      <c r="E26" s="1"/>
      <c r="F26" s="1"/>
      <c r="G26" s="1"/>
      <c r="H26" s="1"/>
      <c r="I26" s="1"/>
      <c r="J26" s="1"/>
    </row>
    <row r="27" spans="1:16" s="136" customFormat="1" ht="12.75">
      <c r="A27" s="43"/>
      <c r="B27" s="51" t="s">
        <v>365</v>
      </c>
      <c r="C27" s="52"/>
      <c r="D27" s="52"/>
      <c r="E27" s="53"/>
      <c r="F27" s="53"/>
      <c r="G27" s="53"/>
      <c r="H27" s="53"/>
      <c r="I27" s="43"/>
      <c r="J27" s="53"/>
      <c r="K27" s="137"/>
      <c r="L27" s="137"/>
      <c r="M27" s="137"/>
      <c r="N27" s="137"/>
      <c r="O27" s="137"/>
      <c r="P27" s="137"/>
    </row>
    <row r="28" spans="1:16" s="136" customFormat="1" ht="12.75">
      <c r="A28" s="43"/>
      <c r="B28" s="51"/>
      <c r="C28" s="52"/>
      <c r="D28" s="52"/>
      <c r="E28" s="53"/>
      <c r="F28" s="53"/>
      <c r="G28" s="53"/>
      <c r="H28" s="53"/>
      <c r="I28" s="43"/>
      <c r="J28" s="53"/>
      <c r="K28" s="137"/>
      <c r="L28" s="137"/>
      <c r="M28" s="137"/>
      <c r="N28" s="137"/>
      <c r="O28" s="137"/>
      <c r="P28" s="137"/>
    </row>
    <row r="29" spans="1:16" s="134" customFormat="1" ht="64.5" customHeight="1">
      <c r="A29" s="1"/>
      <c r="B29" s="5" t="s">
        <v>0</v>
      </c>
      <c r="C29" s="76" t="s">
        <v>186</v>
      </c>
      <c r="D29" s="76" t="s">
        <v>193</v>
      </c>
      <c r="E29" s="76" t="s">
        <v>187</v>
      </c>
      <c r="F29" s="76" t="s">
        <v>188</v>
      </c>
      <c r="G29" s="76" t="s">
        <v>189</v>
      </c>
      <c r="H29" s="76" t="s">
        <v>190</v>
      </c>
      <c r="I29" s="77" t="s">
        <v>364</v>
      </c>
      <c r="J29" s="77" t="s">
        <v>295</v>
      </c>
    </row>
    <row r="30" spans="1:16" s="134" customFormat="1" ht="12.6" customHeight="1">
      <c r="B30" s="189">
        <v>1</v>
      </c>
      <c r="C30" s="49"/>
      <c r="D30" s="49"/>
      <c r="E30" s="82"/>
      <c r="F30" s="83"/>
      <c r="G30" s="83"/>
      <c r="H30" s="84"/>
      <c r="I30" s="46" t="s">
        <v>22</v>
      </c>
      <c r="J30" s="46" t="s">
        <v>22</v>
      </c>
    </row>
    <row r="31" spans="1:16" s="134" customFormat="1" ht="12.6" customHeight="1">
      <c r="B31" s="189">
        <v>2</v>
      </c>
      <c r="C31" s="49"/>
      <c r="D31" s="49"/>
      <c r="E31" s="82"/>
      <c r="F31" s="83"/>
      <c r="G31" s="83"/>
      <c r="H31" s="84"/>
      <c r="I31" s="46" t="s">
        <v>22</v>
      </c>
      <c r="J31" s="46" t="s">
        <v>22</v>
      </c>
    </row>
    <row r="32" spans="1:16" s="134" customFormat="1" ht="12.6" customHeight="1">
      <c r="B32" s="189">
        <v>3</v>
      </c>
      <c r="C32" s="49"/>
      <c r="D32" s="49"/>
      <c r="E32" s="82"/>
      <c r="F32" s="83"/>
      <c r="G32" s="83"/>
      <c r="H32" s="84"/>
      <c r="I32" s="46" t="s">
        <v>22</v>
      </c>
      <c r="J32" s="46" t="s">
        <v>22</v>
      </c>
    </row>
    <row r="33" spans="2:10" s="134" customFormat="1" ht="12.6" customHeight="1">
      <c r="B33" s="189">
        <v>4</v>
      </c>
      <c r="C33" s="49"/>
      <c r="D33" s="49"/>
      <c r="E33" s="82"/>
      <c r="F33" s="83"/>
      <c r="G33" s="83"/>
      <c r="H33" s="84"/>
      <c r="I33" s="46" t="s">
        <v>22</v>
      </c>
      <c r="J33" s="46" t="s">
        <v>22</v>
      </c>
    </row>
    <row r="34" spans="2:10" s="134" customFormat="1" ht="12.6" customHeight="1">
      <c r="B34" s="189">
        <v>5</v>
      </c>
      <c r="C34" s="49"/>
      <c r="D34" s="49"/>
      <c r="E34" s="82"/>
      <c r="F34" s="83"/>
      <c r="G34" s="83"/>
      <c r="H34" s="84"/>
      <c r="I34" s="46" t="s">
        <v>22</v>
      </c>
      <c r="J34" s="46" t="s">
        <v>22</v>
      </c>
    </row>
    <row r="35" spans="2:10" s="134" customFormat="1" ht="12.6" customHeight="1">
      <c r="B35" s="189">
        <v>6</v>
      </c>
      <c r="C35" s="49"/>
      <c r="D35" s="49"/>
      <c r="E35" s="82"/>
      <c r="F35" s="83"/>
      <c r="G35" s="83"/>
      <c r="H35" s="84"/>
      <c r="I35" s="46" t="s">
        <v>22</v>
      </c>
      <c r="J35" s="46" t="s">
        <v>22</v>
      </c>
    </row>
    <row r="36" spans="2:10" s="134" customFormat="1" ht="12.6" customHeight="1">
      <c r="B36" s="189">
        <v>7</v>
      </c>
      <c r="C36" s="49"/>
      <c r="D36" s="49"/>
      <c r="E36" s="82"/>
      <c r="F36" s="83"/>
      <c r="G36" s="83"/>
      <c r="H36" s="84"/>
      <c r="I36" s="46" t="s">
        <v>22</v>
      </c>
      <c r="J36" s="46" t="s">
        <v>22</v>
      </c>
    </row>
    <row r="37" spans="2:10" s="134" customFormat="1" ht="12.6" customHeight="1">
      <c r="B37" s="189">
        <v>8</v>
      </c>
      <c r="C37" s="49"/>
      <c r="D37" s="49"/>
      <c r="E37" s="82"/>
      <c r="F37" s="83"/>
      <c r="G37" s="83"/>
      <c r="H37" s="84"/>
      <c r="I37" s="46" t="s">
        <v>22</v>
      </c>
      <c r="J37" s="46" t="s">
        <v>22</v>
      </c>
    </row>
    <row r="38" spans="2:10" s="134" customFormat="1" ht="12.6" customHeight="1">
      <c r="B38" s="189">
        <v>9</v>
      </c>
      <c r="C38" s="49"/>
      <c r="D38" s="49"/>
      <c r="E38" s="82"/>
      <c r="F38" s="83"/>
      <c r="G38" s="83"/>
      <c r="H38" s="84"/>
      <c r="I38" s="46" t="s">
        <v>22</v>
      </c>
      <c r="J38" s="46" t="s">
        <v>22</v>
      </c>
    </row>
    <row r="39" spans="2:10" s="134" customFormat="1" ht="12.6" customHeight="1">
      <c r="B39" s="189">
        <v>10</v>
      </c>
      <c r="C39" s="49"/>
      <c r="D39" s="49"/>
      <c r="E39" s="82"/>
      <c r="F39" s="83"/>
      <c r="G39" s="83"/>
      <c r="H39" s="84"/>
      <c r="I39" s="46" t="s">
        <v>22</v>
      </c>
      <c r="J39" s="46" t="s">
        <v>22</v>
      </c>
    </row>
    <row r="40" spans="2:10" s="134" customFormat="1" ht="12.6" customHeight="1">
      <c r="B40" s="189">
        <v>11</v>
      </c>
      <c r="C40" s="49"/>
      <c r="D40" s="49"/>
      <c r="E40" s="82"/>
      <c r="F40" s="83"/>
      <c r="G40" s="83"/>
      <c r="H40" s="84"/>
      <c r="I40" s="46" t="s">
        <v>22</v>
      </c>
      <c r="J40" s="46" t="s">
        <v>22</v>
      </c>
    </row>
    <row r="41" spans="2:10" s="134" customFormat="1" ht="12.6" customHeight="1">
      <c r="B41" s="189">
        <v>12</v>
      </c>
      <c r="C41" s="49"/>
      <c r="D41" s="49"/>
      <c r="E41" s="82"/>
      <c r="F41" s="83"/>
      <c r="G41" s="83"/>
      <c r="H41" s="84"/>
      <c r="I41" s="46" t="s">
        <v>22</v>
      </c>
      <c r="J41" s="46" t="s">
        <v>22</v>
      </c>
    </row>
    <row r="42" spans="2:10" s="134" customFormat="1" ht="12.6" customHeight="1">
      <c r="B42" s="189">
        <v>13</v>
      </c>
      <c r="C42" s="49"/>
      <c r="D42" s="49"/>
      <c r="E42" s="82"/>
      <c r="F42" s="83"/>
      <c r="G42" s="83"/>
      <c r="H42" s="84"/>
      <c r="I42" s="46" t="s">
        <v>22</v>
      </c>
      <c r="J42" s="46" t="s">
        <v>22</v>
      </c>
    </row>
    <row r="43" spans="2:10" s="134" customFormat="1" ht="12.6" customHeight="1">
      <c r="B43" s="189">
        <v>14</v>
      </c>
      <c r="C43" s="49"/>
      <c r="D43" s="49"/>
      <c r="E43" s="82"/>
      <c r="F43" s="83"/>
      <c r="G43" s="83"/>
      <c r="H43" s="84"/>
      <c r="I43" s="46" t="s">
        <v>22</v>
      </c>
      <c r="J43" s="46" t="s">
        <v>22</v>
      </c>
    </row>
    <row r="44" spans="2:10" s="134" customFormat="1" ht="12.6" customHeight="1">
      <c r="B44" s="189">
        <v>15</v>
      </c>
      <c r="C44" s="49"/>
      <c r="D44" s="49"/>
      <c r="E44" s="82"/>
      <c r="F44" s="83"/>
      <c r="G44" s="83"/>
      <c r="H44" s="84"/>
      <c r="I44" s="46" t="s">
        <v>22</v>
      </c>
      <c r="J44" s="46" t="s">
        <v>22</v>
      </c>
    </row>
    <row r="45" spans="2:10" s="134" customFormat="1" ht="10.5" customHeight="1">
      <c r="C45" s="164"/>
    </row>
    <row r="46" spans="2:10" s="134" customFormat="1" ht="10.5" customHeight="1">
      <c r="B46" s="1" t="s">
        <v>716</v>
      </c>
      <c r="C46" s="1"/>
      <c r="D46" s="7"/>
      <c r="E46" s="1"/>
    </row>
    <row r="47" spans="2:10" s="134" customFormat="1" ht="15.75" customHeight="1">
      <c r="B47" s="190" t="s">
        <v>16</v>
      </c>
      <c r="C47" s="190"/>
      <c r="D47" s="46" t="s">
        <v>22</v>
      </c>
    </row>
    <row r="48" spans="2:10" s="134" customFormat="1" ht="10.5" customHeight="1">
      <c r="C48" s="164"/>
    </row>
    <row r="49" spans="1:26" s="134" customFormat="1" ht="10.5" customHeight="1">
      <c r="C49" s="164"/>
    </row>
    <row r="50" spans="1:26" s="134" customFormat="1" ht="10.5" customHeight="1">
      <c r="C50" s="164"/>
    </row>
    <row r="51" spans="1:26" s="134" customFormat="1" ht="12.6" customHeight="1">
      <c r="A51" s="148" t="s">
        <v>405</v>
      </c>
      <c r="B51" s="149"/>
      <c r="C51" s="165"/>
      <c r="D51" s="151"/>
      <c r="E51" s="152"/>
      <c r="F51" s="152"/>
      <c r="G51" s="152"/>
      <c r="H51" s="153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</sheetData>
  <sheetProtection algorithmName="SHA-512" hashValue="Yi+BL2evGUTKYh+DR+C/ut2ip8tn8HJ3gXn+guLd75+z3//hlNwOzSQrB9BUV1uuYjzKGR/gYra4hYnGSNd9XQ==" saltValue="iN5X0HDWnRVLZLBbFtGJ3A==" spinCount="100000" sheet="1" objects="1" scenarios="1"/>
  <mergeCells count="1">
    <mergeCell ref="B23:L23"/>
  </mergeCells>
  <conditionalFormatting sqref="D47">
    <cfRule type="cellIs" dxfId="271" priority="48" operator="equal">
      <formula>"Select answer"</formula>
    </cfRule>
  </conditionalFormatting>
  <conditionalFormatting sqref="D30:H44">
    <cfRule type="expression" dxfId="270" priority="5">
      <formula>AND($C30&lt;&gt;"",D30="")</formula>
    </cfRule>
  </conditionalFormatting>
  <dataValidations xWindow="673" yWindow="598" count="5">
    <dataValidation type="whole" allowBlank="1" showInputMessage="1" showErrorMessage="1" promptTitle="Please answer in years" prompt="Full year between 0 and 100" sqref="H7:H21" xr:uid="{3F43DF70-D7B4-4B55-8C24-6480DE3C8F47}">
      <formula1>0</formula1>
      <formula2>100</formula2>
    </dataValidation>
    <dataValidation type="date" allowBlank="1" showInputMessage="1" showErrorMessage="1" prompt="Enter information in full date format (including Day, Month and Year)." sqref="F30:G44" xr:uid="{32DA9406-C72C-4888-AEA3-3A281FF84AFB}">
      <formula1>36526</formula1>
      <formula2>73415</formula2>
    </dataValidation>
    <dataValidation type="custom" allowBlank="1" showInputMessage="1" showErrorMessage="1" errorTitle="Inconsistent amount" error="The amount drawn is higher than the nominal amount. Please correct either the nominal amount or the drawn amount - where most appropriate." sqref="E7:E21" xr:uid="{136D47C1-A236-4D0F-A281-C626A5229DB7}">
      <formula1>E7&lt;=D7</formula1>
    </dataValidation>
    <dataValidation type="date" allowBlank="1" showInputMessage="1" showErrorMessage="1" prompt="Enter information in full date format (including Day, Month and Year)." sqref="F7:F21" xr:uid="{897FA30D-5517-4852-AFDE-3F5B0E65E427}">
      <formula1>1</formula1>
      <formula2>73415</formula2>
    </dataValidation>
    <dataValidation type="decimal" operator="greaterThanOrEqual" allowBlank="1" showInputMessage="1" showErrorMessage="1" errorTitle="Input invalid" error="Enter a value equal to or higher than 0." sqref="D7:D21 E30:E44" xr:uid="{35ADC3E6-4A0C-4BCE-BC9D-C0BEFA82ED0E}">
      <formula1>0</formula1>
    </dataValidation>
  </dataValidations>
  <pageMargins left="0.7" right="0.7" top="0.75" bottom="0.75" header="0.3" footer="0.3"/>
  <pageSetup paperSize="9" scale="4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0000000-000E-0000-0700-000005000000}">
            <xm:f>AND($C7&lt;&gt;Dropdowns!$AH$2,$G7=Dropdowns!$C$2)</xm:f>
            <x14:dxf>
              <fill>
                <patternFill>
                  <bgColor rgb="FFFFCFC9"/>
                </patternFill>
              </fill>
            </x14:dxf>
          </x14:cfRule>
          <xm:sqref>G7:G21</xm:sqref>
        </x14:conditionalFormatting>
        <x14:conditionalFormatting xmlns:xm="http://schemas.microsoft.com/office/excel/2006/main">
          <x14:cfRule type="expression" priority="6" id="{00000000-000E-0000-0700-000002000000}">
            <xm:f>AND($C30&lt;&gt;"",I30=Dropdowns!$C$2)</xm:f>
            <x14:dxf>
              <fill>
                <patternFill>
                  <bgColor rgb="FFFFCFC9"/>
                </patternFill>
              </fill>
            </x14:dxf>
          </x14:cfRule>
          <xm:sqref>I30:J44</xm:sqref>
        </x14:conditionalFormatting>
        <x14:conditionalFormatting xmlns:xm="http://schemas.microsoft.com/office/excel/2006/main">
          <x14:cfRule type="expression" priority="36" id="{273567D3-276D-46E2-B3E4-DE0BA50D7F26}">
            <xm:f>AND(G7=Dropdowns!$C$3,H7="")</xm:f>
            <x14:dxf>
              <fill>
                <patternFill>
                  <bgColor rgb="FFFFCFC9"/>
                </patternFill>
              </fill>
            </x14:dxf>
          </x14:cfRule>
          <x14:cfRule type="expression" priority="37" id="{0FA2B35B-59E6-4EB6-BDC8-6A358F229A5D}">
            <xm:f>OR(G7=Dropdowns!$C$2,G7=Dropdowns!$C$4)</xm:f>
            <x14:dxf>
              <fill>
                <patternFill patternType="solid">
                  <fgColor rgb="FF6B6C71"/>
                  <bgColor rgb="FFB0B0B2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22" id="{6197ABE7-6900-48BF-B0EB-BA4CC0B1A33E}">
            <xm:f>AND(G8=Dropdowns!$C$3,H8="")</xm:f>
            <x14:dxf>
              <fill>
                <patternFill>
                  <bgColor rgb="FFFFCFC9"/>
                </patternFill>
              </fill>
            </x14:dxf>
          </x14:cfRule>
          <x14:cfRule type="expression" priority="23" id="{3D70E1F6-EE6D-406B-9611-3829EAF2E24B}">
            <xm:f>OR(G8=Dropdowns!$C$2,G8=Dropdowns!$C$4)</xm:f>
            <x14:dxf>
              <fill>
                <patternFill patternType="solid">
                  <fgColor rgb="FF6B6C71"/>
                  <bgColor rgb="FFB0B0B2"/>
                </patternFill>
              </fill>
            </x14:dxf>
          </x14:cfRule>
          <xm:sqref>H8:H21</xm:sqref>
        </x14:conditionalFormatting>
        <x14:conditionalFormatting xmlns:xm="http://schemas.microsoft.com/office/excel/2006/main">
          <x14:cfRule type="expression" priority="4" id="{562AE4D6-5300-4E66-BECE-E97DFD6CD175}">
            <xm:f>AND($C7&lt;&gt;Dropdowns!$AH$2,I7=Dropdowns!$C$2)</xm:f>
            <x14:dxf>
              <fill>
                <patternFill>
                  <bgColor rgb="FFFFCFC9"/>
                </patternFill>
              </fill>
            </x14:dxf>
          </x14:cfRule>
          <xm:sqref>I7:J21</xm:sqref>
        </x14:conditionalFormatting>
        <x14:conditionalFormatting xmlns:xm="http://schemas.microsoft.com/office/excel/2006/main">
          <x14:cfRule type="expression" priority="3" id="{82333806-385D-440D-8D40-C429C7F696E8}">
            <xm:f>AND($C7&lt;&gt;Dropdowns!$AH$2,D7="")</xm:f>
            <x14:dxf>
              <fill>
                <patternFill>
                  <bgColor rgb="FFFFCFC9"/>
                </patternFill>
              </fill>
            </x14:dxf>
          </x14:cfRule>
          <xm:sqref>D7:F21</xm:sqref>
        </x14:conditionalFormatting>
        <x14:conditionalFormatting xmlns:xm="http://schemas.microsoft.com/office/excel/2006/main">
          <x14:cfRule type="expression" priority="2" id="{34E4DAE7-942D-4A66-A644-B20D7E697796}">
            <xm:f>AND($C7&lt;&gt;Dropdowns!$AH$2,K7=Dropdowns!$C$2)</xm:f>
            <x14:dxf>
              <fill>
                <patternFill>
                  <bgColor rgb="FFFFCFC9"/>
                </patternFill>
              </fill>
            </x14:dxf>
          </x14:cfRule>
          <xm:sqref>K7:K21</xm:sqref>
        </x14:conditionalFormatting>
        <x14:conditionalFormatting xmlns:xm="http://schemas.microsoft.com/office/excel/2006/main">
          <x14:cfRule type="expression" priority="1" id="{C1B259E1-E8E9-47E0-8737-29C35B351D89}">
            <xm:f>AND($C7&lt;&gt;Dropdowns!$AH$2,L7=Dropdowns!$C$2)</xm:f>
            <x14:dxf>
              <fill>
                <patternFill>
                  <bgColor rgb="FFFFCFC9"/>
                </patternFill>
              </fill>
            </x14:dxf>
          </x14:cfRule>
          <xm:sqref>L7:L21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73" yWindow="598" count="3">
        <x14:dataValidation type="list" allowBlank="1" showInputMessage="1" showErrorMessage="1" xr:uid="{5D63E7B6-8641-48CB-88E1-63AA8A472223}">
          <x14:formula1>
            <xm:f>Dropdowns!$C$2:$C$4</xm:f>
          </x14:formula1>
          <xm:sqref>I30:J44 G7:G21 I7:L21</xm:sqref>
        </x14:dataValidation>
        <x14:dataValidation type="list" allowBlank="1" showInputMessage="1" showErrorMessage="1" xr:uid="{C65C0E63-68C4-4D5C-BE14-1634CDD6E4DC}">
          <x14:formula1>
            <xm:f>Dropdowns!$AH$2:$AH$7</xm:f>
          </x14:formula1>
          <xm:sqref>C7:C21</xm:sqref>
        </x14:dataValidation>
        <x14:dataValidation type="list" allowBlank="1" showInputMessage="1" showErrorMessage="1" xr:uid="{76E409ED-8F00-41BD-A3D7-EA6A7732F1E4}">
          <x14:formula1>
            <xm:f>Dropdowns!$AL$2:$AL$4</xm:f>
          </x14:formula1>
          <xm:sqref>D47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254"/>
  <sheetViews>
    <sheetView showGridLines="0" tabSelected="1" zoomScale="80" zoomScaleNormal="80" zoomScaleSheetLayoutView="70" workbookViewId="0">
      <pane xSplit="2" ySplit="16" topLeftCell="D127" activePane="bottomRight" state="frozen"/>
      <selection activeCell="G46" sqref="G46"/>
      <selection pane="topRight" activeCell="G46" sqref="G46"/>
      <selection pane="bottomLeft" activeCell="G46" sqref="G46"/>
      <selection pane="bottomRight" activeCell="J136" sqref="J136"/>
    </sheetView>
  </sheetViews>
  <sheetFormatPr baseColWidth="10" defaultColWidth="10.625" defaultRowHeight="14.25" outlineLevelRow="1" outlineLevelCol="1"/>
  <cols>
    <col min="1" max="1" width="3.625" style="136" customWidth="1"/>
    <col min="2" max="2" width="60.875" style="139" customWidth="1"/>
    <col min="3" max="3" width="47.625" style="210" customWidth="1"/>
    <col min="4" max="4" width="13.625" style="210" bestFit="1" customWidth="1"/>
    <col min="5" max="5" width="20.625" style="139" hidden="1" customWidth="1" outlineLevel="1"/>
    <col min="6" max="6" width="20.625" style="139" customWidth="1" collapsed="1"/>
    <col min="7" max="7" width="20.625" style="139" customWidth="1"/>
    <col min="8" max="8" width="21.25" style="139" customWidth="1"/>
    <col min="9" max="9" width="1.625" style="139" customWidth="1" collapsed="1"/>
    <col min="10" max="15" width="20.625" style="139" customWidth="1"/>
    <col min="16" max="16384" width="10.625" style="139"/>
  </cols>
  <sheetData>
    <row r="1" spans="1:15" s="192" customFormat="1" ht="12.6" customHeight="1">
      <c r="A1" s="156"/>
      <c r="B1" s="156"/>
      <c r="C1" s="191"/>
      <c r="D1" s="191"/>
      <c r="J1" s="139"/>
      <c r="K1" s="139"/>
      <c r="L1" s="139"/>
      <c r="M1" s="139"/>
      <c r="N1" s="139"/>
      <c r="O1" s="139"/>
    </row>
    <row r="2" spans="1:15" ht="20.100000000000001" customHeight="1">
      <c r="B2" s="50" t="s">
        <v>367</v>
      </c>
      <c r="C2" s="311"/>
      <c r="D2" s="311"/>
      <c r="E2" s="312"/>
      <c r="I2" s="137"/>
    </row>
    <row r="3" spans="1:15" outlineLevel="1">
      <c r="B3" s="51" t="s">
        <v>366</v>
      </c>
      <c r="C3" s="313"/>
      <c r="D3" s="313"/>
      <c r="E3" s="137"/>
      <c r="F3" s="137"/>
      <c r="G3" s="137"/>
      <c r="H3" s="137"/>
      <c r="I3" s="137"/>
    </row>
    <row r="4" spans="1:15" outlineLevel="1">
      <c r="B4" s="51" t="s">
        <v>788</v>
      </c>
      <c r="C4" s="313"/>
      <c r="D4" s="313"/>
      <c r="E4" s="137"/>
      <c r="F4" s="137"/>
      <c r="G4" s="137"/>
      <c r="H4" s="137"/>
      <c r="I4" s="137"/>
    </row>
    <row r="5" spans="1:15" outlineLevel="1">
      <c r="B5" s="51" t="s">
        <v>766</v>
      </c>
      <c r="C5" s="313"/>
      <c r="D5" s="313"/>
      <c r="E5" s="137"/>
      <c r="F5" s="137"/>
      <c r="G5" s="137"/>
      <c r="H5" s="137"/>
      <c r="I5" s="137"/>
    </row>
    <row r="6" spans="1:15" outlineLevel="1">
      <c r="B6" s="51" t="s">
        <v>374</v>
      </c>
      <c r="C6" s="313"/>
      <c r="D6" s="313"/>
      <c r="E6" s="137"/>
      <c r="F6" s="137"/>
      <c r="G6" s="137"/>
      <c r="H6" s="137"/>
      <c r="I6" s="137"/>
    </row>
    <row r="7" spans="1:15" outlineLevel="1">
      <c r="B7" s="54" t="s">
        <v>382</v>
      </c>
      <c r="C7" s="313"/>
      <c r="D7" s="313"/>
      <c r="E7" s="137"/>
      <c r="F7" s="137"/>
      <c r="G7" s="137"/>
      <c r="H7" s="137"/>
      <c r="I7" s="137"/>
    </row>
    <row r="8" spans="1:15" outlineLevel="1">
      <c r="B8" s="55" t="s">
        <v>375</v>
      </c>
      <c r="C8" s="313"/>
      <c r="D8" s="313"/>
      <c r="E8" s="137"/>
      <c r="F8" s="137"/>
      <c r="G8" s="137"/>
      <c r="H8" s="137"/>
    </row>
    <row r="9" spans="1:15" outlineLevel="1">
      <c r="B9" s="51" t="s">
        <v>767</v>
      </c>
      <c r="C9" s="313"/>
      <c r="D9" s="313"/>
      <c r="E9" s="137"/>
      <c r="F9" s="137"/>
      <c r="G9" s="137"/>
      <c r="H9" s="137"/>
    </row>
    <row r="10" spans="1:15" outlineLevel="1">
      <c r="B10" s="51" t="s">
        <v>800</v>
      </c>
      <c r="C10" s="313"/>
      <c r="D10" s="313"/>
      <c r="E10" s="137"/>
      <c r="F10" s="137"/>
      <c r="G10" s="137"/>
      <c r="H10" s="137"/>
    </row>
    <row r="11" spans="1:15" outlineLevel="1">
      <c r="B11" s="51" t="s">
        <v>768</v>
      </c>
      <c r="C11" s="314"/>
      <c r="D11" s="314"/>
      <c r="E11" s="136"/>
      <c r="F11" s="136"/>
      <c r="G11" s="136"/>
      <c r="H11" s="136"/>
    </row>
    <row r="12" spans="1:15" outlineLevel="1">
      <c r="B12" s="51" t="s">
        <v>801</v>
      </c>
      <c r="C12" s="313"/>
      <c r="D12" s="313"/>
      <c r="E12" s="137"/>
      <c r="F12" s="137"/>
      <c r="G12" s="137"/>
      <c r="H12" s="137"/>
    </row>
    <row r="13" spans="1:15" outlineLevel="1">
      <c r="B13" s="51" t="s">
        <v>805</v>
      </c>
      <c r="C13" s="313"/>
      <c r="D13" s="313"/>
      <c r="E13" s="137"/>
      <c r="F13" s="137"/>
      <c r="G13" s="137"/>
      <c r="H13" s="137"/>
    </row>
    <row r="14" spans="1:15">
      <c r="B14" s="136"/>
      <c r="C14" s="314"/>
      <c r="D14" s="314"/>
      <c r="E14" s="136"/>
      <c r="F14" s="136"/>
      <c r="G14" s="136"/>
      <c r="H14" s="136"/>
    </row>
    <row r="15" spans="1:15" s="194" customFormat="1" ht="12.75">
      <c r="A15" s="193"/>
      <c r="B15" s="278"/>
      <c r="C15" s="315"/>
      <c r="D15" s="315"/>
      <c r="E15" s="315" t="s">
        <v>37</v>
      </c>
      <c r="F15" s="315"/>
      <c r="G15" s="315"/>
      <c r="H15" s="315"/>
      <c r="I15" s="193"/>
      <c r="J15" s="316" t="s">
        <v>38</v>
      </c>
      <c r="K15" s="316"/>
      <c r="L15" s="316"/>
      <c r="M15" s="316"/>
      <c r="N15" s="316"/>
      <c r="O15" s="316"/>
    </row>
    <row r="16" spans="1:15" s="194" customFormat="1" ht="12.75">
      <c r="A16" s="193"/>
      <c r="B16" s="57" t="s">
        <v>344</v>
      </c>
      <c r="C16" s="58" t="s">
        <v>277</v>
      </c>
      <c r="D16" s="58" t="s">
        <v>278</v>
      </c>
      <c r="E16" s="58">
        <v>2021</v>
      </c>
      <c r="F16" s="58">
        <v>2022</v>
      </c>
      <c r="G16" s="58">
        <v>2023</v>
      </c>
      <c r="H16" s="59">
        <v>2024</v>
      </c>
      <c r="I16" s="56"/>
      <c r="J16" s="59">
        <v>2025</v>
      </c>
      <c r="K16" s="57">
        <v>2026</v>
      </c>
      <c r="L16" s="59">
        <v>2027</v>
      </c>
      <c r="M16" s="57">
        <v>2028</v>
      </c>
      <c r="N16" s="59">
        <v>2029</v>
      </c>
      <c r="O16" s="57">
        <v>2030</v>
      </c>
    </row>
    <row r="17" spans="2:16" s="193" customFormat="1" ht="12.75">
      <c r="B17" s="317" t="s">
        <v>319</v>
      </c>
      <c r="C17" s="195" t="s">
        <v>284</v>
      </c>
      <c r="D17" s="60">
        <f>IF(C17=Dropdowns!$G$3,1,IF(C17=Dropdowns!$G$4,2,0))</f>
        <v>1</v>
      </c>
      <c r="E17" s="318"/>
      <c r="F17" s="318"/>
      <c r="G17" s="318"/>
      <c r="H17" s="318"/>
      <c r="I17" s="196"/>
      <c r="J17" s="104"/>
      <c r="K17" s="104"/>
      <c r="L17" s="104"/>
      <c r="M17" s="104"/>
      <c r="N17" s="104"/>
      <c r="O17" s="104"/>
      <c r="P17" s="136"/>
    </row>
    <row r="18" spans="2:16" s="193" customFormat="1" ht="12.75" outlineLevel="1">
      <c r="B18" s="319" t="s">
        <v>270</v>
      </c>
      <c r="C18" s="197"/>
      <c r="D18" s="60" t="s">
        <v>308</v>
      </c>
      <c r="E18" s="318"/>
      <c r="F18" s="318"/>
      <c r="G18" s="318"/>
      <c r="H18" s="318"/>
      <c r="I18" s="196"/>
      <c r="J18" s="104"/>
      <c r="K18" s="104"/>
      <c r="L18" s="104"/>
      <c r="M18" s="104"/>
      <c r="N18" s="104"/>
      <c r="O18" s="104"/>
    </row>
    <row r="19" spans="2:16" s="193" customFormat="1" ht="12.75" outlineLevel="1">
      <c r="B19" s="319" t="s">
        <v>271</v>
      </c>
      <c r="C19" s="197"/>
      <c r="D19" s="60" t="s">
        <v>308</v>
      </c>
      <c r="E19" s="318"/>
      <c r="F19" s="318"/>
      <c r="G19" s="318"/>
      <c r="H19" s="318"/>
      <c r="I19" s="196"/>
      <c r="J19" s="104"/>
      <c r="K19" s="104"/>
      <c r="L19" s="104"/>
      <c r="M19" s="104"/>
      <c r="N19" s="104"/>
      <c r="O19" s="104"/>
    </row>
    <row r="20" spans="2:16" s="193" customFormat="1" ht="12.75" outlineLevel="1">
      <c r="B20" s="320" t="s">
        <v>308</v>
      </c>
      <c r="C20" s="218"/>
      <c r="D20" s="60" t="s">
        <v>308</v>
      </c>
      <c r="E20" s="318"/>
      <c r="F20" s="318"/>
      <c r="G20" s="318"/>
      <c r="H20" s="318"/>
      <c r="I20" s="196"/>
      <c r="J20" s="103">
        <f>J18*J19</f>
        <v>0</v>
      </c>
      <c r="K20" s="103">
        <f t="shared" ref="K20:O20" si="0">K18*K19</f>
        <v>0</v>
      </c>
      <c r="L20" s="103">
        <f t="shared" si="0"/>
        <v>0</v>
      </c>
      <c r="M20" s="103">
        <f t="shared" si="0"/>
        <v>0</v>
      </c>
      <c r="N20" s="103">
        <f t="shared" si="0"/>
        <v>0</v>
      </c>
      <c r="O20" s="103">
        <f t="shared" si="0"/>
        <v>0</v>
      </c>
    </row>
    <row r="21" spans="2:16" s="193" customFormat="1" ht="12.75" outlineLevel="1">
      <c r="B21" s="319" t="s">
        <v>270</v>
      </c>
      <c r="C21" s="197"/>
      <c r="D21" s="60" t="s">
        <v>309</v>
      </c>
      <c r="E21" s="318"/>
      <c r="F21" s="318"/>
      <c r="G21" s="318"/>
      <c r="H21" s="318"/>
      <c r="I21" s="196"/>
      <c r="J21" s="104"/>
      <c r="K21" s="104"/>
      <c r="L21" s="104"/>
      <c r="M21" s="104"/>
      <c r="N21" s="104"/>
      <c r="O21" s="104"/>
    </row>
    <row r="22" spans="2:16" s="193" customFormat="1" ht="12.75" outlineLevel="1">
      <c r="B22" s="319" t="s">
        <v>271</v>
      </c>
      <c r="C22" s="197"/>
      <c r="D22" s="60" t="s">
        <v>309</v>
      </c>
      <c r="E22" s="318"/>
      <c r="F22" s="318"/>
      <c r="G22" s="318"/>
      <c r="H22" s="318"/>
      <c r="I22" s="196"/>
      <c r="J22" s="104"/>
      <c r="K22" s="104"/>
      <c r="L22" s="104"/>
      <c r="M22" s="104"/>
      <c r="N22" s="104"/>
      <c r="O22" s="104"/>
    </row>
    <row r="23" spans="2:16" s="193" customFormat="1" ht="12.75" outlineLevel="1">
      <c r="B23" s="320" t="s">
        <v>309</v>
      </c>
      <c r="C23" s="218"/>
      <c r="D23" s="60" t="s">
        <v>309</v>
      </c>
      <c r="E23" s="318"/>
      <c r="F23" s="318"/>
      <c r="G23" s="318"/>
      <c r="H23" s="318"/>
      <c r="I23" s="196"/>
      <c r="J23" s="103">
        <f>J21*J22</f>
        <v>0</v>
      </c>
      <c r="K23" s="103">
        <f t="shared" ref="K23" si="1">K21*K22</f>
        <v>0</v>
      </c>
      <c r="L23" s="103">
        <f t="shared" ref="L23" si="2">L21*L22</f>
        <v>0</v>
      </c>
      <c r="M23" s="103">
        <f t="shared" ref="M23" si="3">M21*M22</f>
        <v>0</v>
      </c>
      <c r="N23" s="103">
        <f t="shared" ref="N23" si="4">N21*N22</f>
        <v>0</v>
      </c>
      <c r="O23" s="103">
        <f t="shared" ref="O23" si="5">O21*O22</f>
        <v>0</v>
      </c>
    </row>
    <row r="24" spans="2:16" s="193" customFormat="1" ht="12.75" outlineLevel="1">
      <c r="B24" s="319" t="s">
        <v>270</v>
      </c>
      <c r="C24" s="197"/>
      <c r="D24" s="60" t="s">
        <v>311</v>
      </c>
      <c r="E24" s="318"/>
      <c r="F24" s="318"/>
      <c r="G24" s="318"/>
      <c r="H24" s="318"/>
      <c r="I24" s="196"/>
      <c r="J24" s="104"/>
      <c r="K24" s="104"/>
      <c r="L24" s="104"/>
      <c r="M24" s="104"/>
      <c r="N24" s="104"/>
      <c r="O24" s="104"/>
    </row>
    <row r="25" spans="2:16" s="193" customFormat="1" ht="12.75" outlineLevel="1">
      <c r="B25" s="319" t="s">
        <v>271</v>
      </c>
      <c r="C25" s="197"/>
      <c r="D25" s="60" t="s">
        <v>311</v>
      </c>
      <c r="E25" s="318"/>
      <c r="F25" s="318"/>
      <c r="G25" s="318"/>
      <c r="H25" s="318"/>
      <c r="I25" s="196"/>
      <c r="J25" s="104"/>
      <c r="K25" s="104"/>
      <c r="L25" s="104"/>
      <c r="M25" s="104"/>
      <c r="N25" s="104"/>
      <c r="O25" s="104"/>
    </row>
    <row r="26" spans="2:16" s="193" customFormat="1" ht="12.75" outlineLevel="1">
      <c r="B26" s="320" t="s">
        <v>311</v>
      </c>
      <c r="C26" s="218"/>
      <c r="D26" s="60" t="s">
        <v>311</v>
      </c>
      <c r="E26" s="318"/>
      <c r="F26" s="318"/>
      <c r="G26" s="318"/>
      <c r="H26" s="318"/>
      <c r="I26" s="196"/>
      <c r="J26" s="103">
        <f>J24*J25</f>
        <v>0</v>
      </c>
      <c r="K26" s="103">
        <f t="shared" ref="K26" si="6">K24*K25</f>
        <v>0</v>
      </c>
      <c r="L26" s="103">
        <f t="shared" ref="L26" si="7">L24*L25</f>
        <v>0</v>
      </c>
      <c r="M26" s="103">
        <f t="shared" ref="M26" si="8">M24*M25</f>
        <v>0</v>
      </c>
      <c r="N26" s="103">
        <f t="shared" ref="N26" si="9">N24*N25</f>
        <v>0</v>
      </c>
      <c r="O26" s="103">
        <f t="shared" ref="O26" si="10">O24*O25</f>
        <v>0</v>
      </c>
    </row>
    <row r="27" spans="2:16" s="193" customFormat="1" ht="12.75" outlineLevel="1">
      <c r="B27" s="319" t="s">
        <v>270</v>
      </c>
      <c r="C27" s="197"/>
      <c r="D27" s="60" t="s">
        <v>310</v>
      </c>
      <c r="E27" s="318"/>
      <c r="F27" s="318"/>
      <c r="G27" s="318"/>
      <c r="H27" s="318"/>
      <c r="I27" s="196"/>
      <c r="J27" s="104"/>
      <c r="K27" s="104"/>
      <c r="L27" s="104"/>
      <c r="M27" s="104"/>
      <c r="N27" s="104"/>
      <c r="O27" s="104"/>
    </row>
    <row r="28" spans="2:16" s="193" customFormat="1" ht="12.75" outlineLevel="1">
      <c r="B28" s="319" t="s">
        <v>271</v>
      </c>
      <c r="C28" s="197"/>
      <c r="D28" s="60" t="s">
        <v>310</v>
      </c>
      <c r="E28" s="318"/>
      <c r="F28" s="318"/>
      <c r="G28" s="318"/>
      <c r="H28" s="318"/>
      <c r="I28" s="196"/>
      <c r="J28" s="104"/>
      <c r="K28" s="104"/>
      <c r="L28" s="104"/>
      <c r="M28" s="104"/>
      <c r="N28" s="104"/>
      <c r="O28" s="104"/>
    </row>
    <row r="29" spans="2:16" s="193" customFormat="1" ht="12.75" outlineLevel="1">
      <c r="B29" s="320" t="s">
        <v>310</v>
      </c>
      <c r="C29" s="218"/>
      <c r="D29" s="60" t="s">
        <v>310</v>
      </c>
      <c r="E29" s="318"/>
      <c r="F29" s="318"/>
      <c r="G29" s="318"/>
      <c r="H29" s="318"/>
      <c r="I29" s="196"/>
      <c r="J29" s="103">
        <f>J27*J28</f>
        <v>0</v>
      </c>
      <c r="K29" s="103">
        <f t="shared" ref="K29" si="11">K27*K28</f>
        <v>0</v>
      </c>
      <c r="L29" s="103">
        <f t="shared" ref="L29" si="12">L27*L28</f>
        <v>0</v>
      </c>
      <c r="M29" s="103">
        <f t="shared" ref="M29" si="13">M27*M28</f>
        <v>0</v>
      </c>
      <c r="N29" s="103">
        <f t="shared" ref="N29" si="14">N27*N28</f>
        <v>0</v>
      </c>
      <c r="O29" s="103">
        <f t="shared" ref="O29" si="15">O27*O28</f>
        <v>0</v>
      </c>
    </row>
    <row r="30" spans="2:16" s="193" customFormat="1" ht="12.75" outlineLevel="1">
      <c r="B30" s="319" t="s">
        <v>270</v>
      </c>
      <c r="C30" s="197"/>
      <c r="D30" s="60" t="s">
        <v>312</v>
      </c>
      <c r="E30" s="318"/>
      <c r="F30" s="318"/>
      <c r="G30" s="318"/>
      <c r="H30" s="318"/>
      <c r="I30" s="196"/>
      <c r="J30" s="104"/>
      <c r="K30" s="104"/>
      <c r="L30" s="104"/>
      <c r="M30" s="104"/>
      <c r="N30" s="104"/>
      <c r="O30" s="104"/>
    </row>
    <row r="31" spans="2:16" s="193" customFormat="1" ht="12.75" outlineLevel="1">
      <c r="B31" s="319" t="s">
        <v>271</v>
      </c>
      <c r="C31" s="197"/>
      <c r="D31" s="60" t="s">
        <v>312</v>
      </c>
      <c r="E31" s="318"/>
      <c r="F31" s="318"/>
      <c r="G31" s="318"/>
      <c r="H31" s="318"/>
      <c r="I31" s="196"/>
      <c r="J31" s="104"/>
      <c r="K31" s="104"/>
      <c r="L31" s="104"/>
      <c r="M31" s="104"/>
      <c r="N31" s="104"/>
      <c r="O31" s="104"/>
    </row>
    <row r="32" spans="2:16" s="193" customFormat="1" ht="12.75" outlineLevel="1">
      <c r="B32" s="320" t="s">
        <v>312</v>
      </c>
      <c r="C32" s="218"/>
      <c r="D32" s="60" t="s">
        <v>312</v>
      </c>
      <c r="E32" s="318"/>
      <c r="F32" s="318"/>
      <c r="G32" s="318"/>
      <c r="H32" s="318"/>
      <c r="I32" s="196"/>
      <c r="J32" s="103">
        <f>J30*J31</f>
        <v>0</v>
      </c>
      <c r="K32" s="103">
        <f t="shared" ref="K32:L32" si="16">K30*K31</f>
        <v>0</v>
      </c>
      <c r="L32" s="103">
        <f t="shared" si="16"/>
        <v>0</v>
      </c>
      <c r="M32" s="103">
        <f t="shared" ref="M32" si="17">M30*M31</f>
        <v>0</v>
      </c>
      <c r="N32" s="103">
        <f t="shared" ref="N32" si="18">N30*N31</f>
        <v>0</v>
      </c>
      <c r="O32" s="103">
        <f t="shared" ref="O32" si="19">O30*O31</f>
        <v>0</v>
      </c>
    </row>
    <row r="33" spans="2:15" s="193" customFormat="1" ht="12.75" outlineLevel="1">
      <c r="B33" s="319" t="s">
        <v>270</v>
      </c>
      <c r="C33" s="197"/>
      <c r="D33" s="60" t="s">
        <v>326</v>
      </c>
      <c r="E33" s="318"/>
      <c r="F33" s="318"/>
      <c r="G33" s="318"/>
      <c r="H33" s="318"/>
      <c r="I33" s="196"/>
      <c r="J33" s="104"/>
      <c r="K33" s="104"/>
      <c r="L33" s="104"/>
      <c r="M33" s="104"/>
      <c r="N33" s="104"/>
      <c r="O33" s="104"/>
    </row>
    <row r="34" spans="2:15" s="193" customFormat="1" ht="12.75" outlineLevel="1">
      <c r="B34" s="319" t="s">
        <v>271</v>
      </c>
      <c r="C34" s="197"/>
      <c r="D34" s="60" t="s">
        <v>326</v>
      </c>
      <c r="E34" s="318"/>
      <c r="F34" s="318"/>
      <c r="G34" s="318"/>
      <c r="H34" s="318"/>
      <c r="I34" s="196"/>
      <c r="J34" s="104"/>
      <c r="K34" s="104"/>
      <c r="L34" s="104"/>
      <c r="M34" s="104"/>
      <c r="N34" s="104"/>
      <c r="O34" s="104"/>
    </row>
    <row r="35" spans="2:15" s="193" customFormat="1" ht="12.75" outlineLevel="1">
      <c r="B35" s="320" t="s">
        <v>326</v>
      </c>
      <c r="C35" s="218"/>
      <c r="D35" s="60" t="s">
        <v>326</v>
      </c>
      <c r="E35" s="318"/>
      <c r="F35" s="318"/>
      <c r="G35" s="318"/>
      <c r="H35" s="318"/>
      <c r="I35" s="196"/>
      <c r="J35" s="103">
        <f>J33*J34</f>
        <v>0</v>
      </c>
      <c r="K35" s="103">
        <f t="shared" ref="K35:O35" si="20">K33*K34</f>
        <v>0</v>
      </c>
      <c r="L35" s="103">
        <f t="shared" si="20"/>
        <v>0</v>
      </c>
      <c r="M35" s="103">
        <f t="shared" si="20"/>
        <v>0</v>
      </c>
      <c r="N35" s="103">
        <f t="shared" si="20"/>
        <v>0</v>
      </c>
      <c r="O35" s="103">
        <f t="shared" si="20"/>
        <v>0</v>
      </c>
    </row>
    <row r="36" spans="2:15" s="193" customFormat="1" ht="12.75" outlineLevel="1">
      <c r="B36" s="319" t="s">
        <v>270</v>
      </c>
      <c r="C36" s="197"/>
      <c r="D36" s="60" t="s">
        <v>327</v>
      </c>
      <c r="E36" s="318"/>
      <c r="F36" s="318"/>
      <c r="G36" s="318"/>
      <c r="H36" s="318"/>
      <c r="I36" s="196"/>
      <c r="J36" s="104"/>
      <c r="K36" s="104"/>
      <c r="L36" s="104"/>
      <c r="M36" s="104"/>
      <c r="N36" s="104"/>
      <c r="O36" s="104"/>
    </row>
    <row r="37" spans="2:15" s="193" customFormat="1" ht="12.75" outlineLevel="1">
      <c r="B37" s="319" t="s">
        <v>271</v>
      </c>
      <c r="C37" s="197"/>
      <c r="D37" s="60" t="s">
        <v>327</v>
      </c>
      <c r="E37" s="318"/>
      <c r="F37" s="318"/>
      <c r="G37" s="318"/>
      <c r="H37" s="318"/>
      <c r="I37" s="196"/>
      <c r="J37" s="104"/>
      <c r="K37" s="104"/>
      <c r="L37" s="104"/>
      <c r="M37" s="104"/>
      <c r="N37" s="104"/>
      <c r="O37" s="104"/>
    </row>
    <row r="38" spans="2:15" s="193" customFormat="1" ht="12.75" outlineLevel="1">
      <c r="B38" s="320" t="s">
        <v>327</v>
      </c>
      <c r="C38" s="218"/>
      <c r="D38" s="60" t="s">
        <v>327</v>
      </c>
      <c r="E38" s="318"/>
      <c r="F38" s="318"/>
      <c r="G38" s="318"/>
      <c r="H38" s="318"/>
      <c r="I38" s="196"/>
      <c r="J38" s="103">
        <f>J36*J37</f>
        <v>0</v>
      </c>
      <c r="K38" s="103">
        <f t="shared" ref="K38:O38" si="21">K36*K37</f>
        <v>0</v>
      </c>
      <c r="L38" s="103">
        <f t="shared" si="21"/>
        <v>0</v>
      </c>
      <c r="M38" s="103">
        <f t="shared" si="21"/>
        <v>0</v>
      </c>
      <c r="N38" s="103">
        <f t="shared" si="21"/>
        <v>0</v>
      </c>
      <c r="O38" s="103">
        <f t="shared" si="21"/>
        <v>0</v>
      </c>
    </row>
    <row r="39" spans="2:15" s="193" customFormat="1" ht="12.75" outlineLevel="1">
      <c r="B39" s="319" t="s">
        <v>270</v>
      </c>
      <c r="C39" s="197"/>
      <c r="D39" s="60" t="s">
        <v>328</v>
      </c>
      <c r="E39" s="318"/>
      <c r="F39" s="318"/>
      <c r="G39" s="318"/>
      <c r="H39" s="318"/>
      <c r="I39" s="196"/>
      <c r="J39" s="104"/>
      <c r="K39" s="104"/>
      <c r="L39" s="104"/>
      <c r="M39" s="104"/>
      <c r="N39" s="104"/>
      <c r="O39" s="104"/>
    </row>
    <row r="40" spans="2:15" s="193" customFormat="1" ht="12.75" outlineLevel="1">
      <c r="B40" s="319" t="s">
        <v>271</v>
      </c>
      <c r="C40" s="197"/>
      <c r="D40" s="60" t="s">
        <v>328</v>
      </c>
      <c r="E40" s="318"/>
      <c r="F40" s="318"/>
      <c r="G40" s="318"/>
      <c r="H40" s="318"/>
      <c r="I40" s="196"/>
      <c r="J40" s="104"/>
      <c r="K40" s="104"/>
      <c r="L40" s="104"/>
      <c r="M40" s="104"/>
      <c r="N40" s="104"/>
      <c r="O40" s="104"/>
    </row>
    <row r="41" spans="2:15" s="193" customFormat="1" ht="12.75" outlineLevel="1">
      <c r="B41" s="320" t="s">
        <v>328</v>
      </c>
      <c r="C41" s="218"/>
      <c r="D41" s="60" t="s">
        <v>328</v>
      </c>
      <c r="E41" s="318"/>
      <c r="F41" s="318"/>
      <c r="G41" s="318"/>
      <c r="H41" s="318"/>
      <c r="I41" s="196"/>
      <c r="J41" s="103">
        <f>J39*J40</f>
        <v>0</v>
      </c>
      <c r="K41" s="103">
        <f t="shared" ref="K41:O41" si="22">K39*K40</f>
        <v>0</v>
      </c>
      <c r="L41" s="103">
        <f t="shared" si="22"/>
        <v>0</v>
      </c>
      <c r="M41" s="103">
        <f t="shared" si="22"/>
        <v>0</v>
      </c>
      <c r="N41" s="103">
        <f t="shared" si="22"/>
        <v>0</v>
      </c>
      <c r="O41" s="103">
        <f t="shared" si="22"/>
        <v>0</v>
      </c>
    </row>
    <row r="42" spans="2:15" s="193" customFormat="1" ht="12.75" outlineLevel="1">
      <c r="B42" s="319" t="s">
        <v>270</v>
      </c>
      <c r="C42" s="197"/>
      <c r="D42" s="60" t="s">
        <v>329</v>
      </c>
      <c r="E42" s="318"/>
      <c r="F42" s="318"/>
      <c r="G42" s="318"/>
      <c r="H42" s="318"/>
      <c r="I42" s="196"/>
      <c r="J42" s="104"/>
      <c r="K42" s="104"/>
      <c r="L42" s="104"/>
      <c r="M42" s="104"/>
      <c r="N42" s="104"/>
      <c r="O42" s="104"/>
    </row>
    <row r="43" spans="2:15" s="193" customFormat="1" ht="12.75" outlineLevel="1">
      <c r="B43" s="319" t="s">
        <v>271</v>
      </c>
      <c r="C43" s="197"/>
      <c r="D43" s="60" t="s">
        <v>329</v>
      </c>
      <c r="E43" s="318"/>
      <c r="F43" s="318"/>
      <c r="G43" s="318"/>
      <c r="H43" s="318"/>
      <c r="I43" s="196"/>
      <c r="J43" s="104"/>
      <c r="K43" s="104"/>
      <c r="L43" s="104"/>
      <c r="M43" s="104"/>
      <c r="N43" s="104"/>
      <c r="O43" s="104"/>
    </row>
    <row r="44" spans="2:15" s="193" customFormat="1" ht="12.75" outlineLevel="1">
      <c r="B44" s="320" t="s">
        <v>329</v>
      </c>
      <c r="C44" s="218"/>
      <c r="D44" s="60" t="s">
        <v>329</v>
      </c>
      <c r="E44" s="318"/>
      <c r="F44" s="318"/>
      <c r="G44" s="318"/>
      <c r="H44" s="318"/>
      <c r="I44" s="196"/>
      <c r="J44" s="103">
        <f>J42*J43</f>
        <v>0</v>
      </c>
      <c r="K44" s="103">
        <f t="shared" ref="K44:O44" si="23">K42*K43</f>
        <v>0</v>
      </c>
      <c r="L44" s="103">
        <f t="shared" si="23"/>
        <v>0</v>
      </c>
      <c r="M44" s="103">
        <f t="shared" si="23"/>
        <v>0</v>
      </c>
      <c r="N44" s="103">
        <f t="shared" si="23"/>
        <v>0</v>
      </c>
      <c r="O44" s="103">
        <f t="shared" si="23"/>
        <v>0</v>
      </c>
    </row>
    <row r="45" spans="2:15" s="193" customFormat="1" ht="12.75" outlineLevel="1">
      <c r="B45" s="319" t="s">
        <v>270</v>
      </c>
      <c r="C45" s="197"/>
      <c r="D45" s="60" t="s">
        <v>330</v>
      </c>
      <c r="E45" s="318"/>
      <c r="F45" s="318"/>
      <c r="G45" s="318"/>
      <c r="H45" s="318"/>
      <c r="I45" s="196"/>
      <c r="J45" s="104"/>
      <c r="K45" s="104"/>
      <c r="L45" s="104"/>
      <c r="M45" s="104"/>
      <c r="N45" s="104"/>
      <c r="O45" s="104"/>
    </row>
    <row r="46" spans="2:15" s="193" customFormat="1" ht="12.75" outlineLevel="1">
      <c r="B46" s="319" t="s">
        <v>271</v>
      </c>
      <c r="C46" s="197"/>
      <c r="D46" s="60" t="s">
        <v>330</v>
      </c>
      <c r="E46" s="318"/>
      <c r="F46" s="318"/>
      <c r="G46" s="318"/>
      <c r="H46" s="318"/>
      <c r="I46" s="196"/>
      <c r="J46" s="104"/>
      <c r="K46" s="104"/>
      <c r="L46" s="104"/>
      <c r="M46" s="104"/>
      <c r="N46" s="104"/>
      <c r="O46" s="104"/>
    </row>
    <row r="47" spans="2:15" s="193" customFormat="1" ht="12.75" outlineLevel="1">
      <c r="B47" s="320" t="s">
        <v>330</v>
      </c>
      <c r="C47" s="218"/>
      <c r="D47" s="60" t="s">
        <v>330</v>
      </c>
      <c r="E47" s="318"/>
      <c r="F47" s="318"/>
      <c r="G47" s="318"/>
      <c r="H47" s="318"/>
      <c r="I47" s="196"/>
      <c r="J47" s="103">
        <f>J45*J46</f>
        <v>0</v>
      </c>
      <c r="K47" s="103">
        <f t="shared" ref="K47:O47" si="24">K45*K46</f>
        <v>0</v>
      </c>
      <c r="L47" s="103">
        <f t="shared" si="24"/>
        <v>0</v>
      </c>
      <c r="M47" s="103">
        <f t="shared" si="24"/>
        <v>0</v>
      </c>
      <c r="N47" s="103">
        <f t="shared" si="24"/>
        <v>0</v>
      </c>
      <c r="O47" s="103">
        <f t="shared" si="24"/>
        <v>0</v>
      </c>
    </row>
    <row r="48" spans="2:15" s="193" customFormat="1" ht="12.75" outlineLevel="1">
      <c r="B48" s="319" t="s">
        <v>270</v>
      </c>
      <c r="C48" s="197"/>
      <c r="D48" s="60" t="s">
        <v>331</v>
      </c>
      <c r="E48" s="318"/>
      <c r="F48" s="318"/>
      <c r="G48" s="318"/>
      <c r="H48" s="318"/>
      <c r="I48" s="196"/>
      <c r="J48" s="104"/>
      <c r="K48" s="104"/>
      <c r="L48" s="104"/>
      <c r="M48" s="104"/>
      <c r="N48" s="104"/>
      <c r="O48" s="104"/>
    </row>
    <row r="49" spans="2:15" s="193" customFormat="1" ht="12.75" outlineLevel="1">
      <c r="B49" s="319" t="s">
        <v>271</v>
      </c>
      <c r="C49" s="197"/>
      <c r="D49" s="60" t="s">
        <v>331</v>
      </c>
      <c r="E49" s="318"/>
      <c r="F49" s="318"/>
      <c r="G49" s="318"/>
      <c r="H49" s="318"/>
      <c r="I49" s="196"/>
      <c r="J49" s="104"/>
      <c r="K49" s="104"/>
      <c r="L49" s="104"/>
      <c r="M49" s="104"/>
      <c r="N49" s="104"/>
      <c r="O49" s="104"/>
    </row>
    <row r="50" spans="2:15" s="193" customFormat="1" ht="12.75" outlineLevel="1">
      <c r="B50" s="320" t="s">
        <v>331</v>
      </c>
      <c r="C50" s="218"/>
      <c r="D50" s="60" t="s">
        <v>331</v>
      </c>
      <c r="E50" s="318"/>
      <c r="F50" s="318"/>
      <c r="G50" s="318"/>
      <c r="H50" s="318"/>
      <c r="I50" s="196"/>
      <c r="J50" s="103">
        <f>J48*J49</f>
        <v>0</v>
      </c>
      <c r="K50" s="103">
        <f t="shared" ref="K50:O50" si="25">K48*K49</f>
        <v>0</v>
      </c>
      <c r="L50" s="103">
        <f t="shared" si="25"/>
        <v>0</v>
      </c>
      <c r="M50" s="103">
        <f t="shared" si="25"/>
        <v>0</v>
      </c>
      <c r="N50" s="103">
        <f t="shared" si="25"/>
        <v>0</v>
      </c>
      <c r="O50" s="103">
        <f t="shared" si="25"/>
        <v>0</v>
      </c>
    </row>
    <row r="51" spans="2:15" s="193" customFormat="1" ht="12.75" outlineLevel="1">
      <c r="B51" s="319" t="s">
        <v>270</v>
      </c>
      <c r="C51" s="197"/>
      <c r="D51" s="60" t="s">
        <v>332</v>
      </c>
      <c r="E51" s="318"/>
      <c r="F51" s="318"/>
      <c r="G51" s="318"/>
      <c r="H51" s="318"/>
      <c r="I51" s="196"/>
      <c r="J51" s="104"/>
      <c r="K51" s="104"/>
      <c r="L51" s="104"/>
      <c r="M51" s="104"/>
      <c r="N51" s="104"/>
      <c r="O51" s="104"/>
    </row>
    <row r="52" spans="2:15" s="193" customFormat="1" ht="12.75" outlineLevel="1">
      <c r="B52" s="319" t="s">
        <v>271</v>
      </c>
      <c r="C52" s="197"/>
      <c r="D52" s="60" t="s">
        <v>332</v>
      </c>
      <c r="E52" s="318"/>
      <c r="F52" s="318"/>
      <c r="G52" s="318"/>
      <c r="H52" s="318"/>
      <c r="I52" s="196"/>
      <c r="J52" s="104"/>
      <c r="K52" s="104"/>
      <c r="L52" s="104"/>
      <c r="M52" s="104"/>
      <c r="N52" s="104"/>
      <c r="O52" s="104"/>
    </row>
    <row r="53" spans="2:15" s="193" customFormat="1" ht="12.75" outlineLevel="1">
      <c r="B53" s="320" t="s">
        <v>332</v>
      </c>
      <c r="C53" s="218"/>
      <c r="D53" s="60" t="s">
        <v>332</v>
      </c>
      <c r="E53" s="318"/>
      <c r="F53" s="318"/>
      <c r="G53" s="318"/>
      <c r="H53" s="318"/>
      <c r="I53" s="196"/>
      <c r="J53" s="103">
        <f>J51*J52</f>
        <v>0</v>
      </c>
      <c r="K53" s="103">
        <f t="shared" ref="K53:O53" si="26">K51*K52</f>
        <v>0</v>
      </c>
      <c r="L53" s="103">
        <f t="shared" si="26"/>
        <v>0</v>
      </c>
      <c r="M53" s="103">
        <f t="shared" si="26"/>
        <v>0</v>
      </c>
      <c r="N53" s="103">
        <f t="shared" si="26"/>
        <v>0</v>
      </c>
      <c r="O53" s="103">
        <f t="shared" si="26"/>
        <v>0</v>
      </c>
    </row>
    <row r="54" spans="2:15" s="193" customFormat="1" ht="12.75" outlineLevel="1">
      <c r="B54" s="319" t="s">
        <v>270</v>
      </c>
      <c r="C54" s="197"/>
      <c r="D54" s="60" t="s">
        <v>333</v>
      </c>
      <c r="E54" s="318"/>
      <c r="F54" s="318"/>
      <c r="G54" s="318"/>
      <c r="H54" s="318"/>
      <c r="I54" s="196"/>
      <c r="J54" s="104"/>
      <c r="K54" s="104"/>
      <c r="L54" s="104"/>
      <c r="M54" s="104"/>
      <c r="N54" s="104"/>
      <c r="O54" s="104"/>
    </row>
    <row r="55" spans="2:15" s="193" customFormat="1" ht="12.75" outlineLevel="1">
      <c r="B55" s="319" t="s">
        <v>271</v>
      </c>
      <c r="C55" s="197"/>
      <c r="D55" s="60" t="s">
        <v>333</v>
      </c>
      <c r="E55" s="318"/>
      <c r="F55" s="318"/>
      <c r="G55" s="318"/>
      <c r="H55" s="318"/>
      <c r="I55" s="196"/>
      <c r="J55" s="104"/>
      <c r="K55" s="104"/>
      <c r="L55" s="104"/>
      <c r="M55" s="104"/>
      <c r="N55" s="104"/>
      <c r="O55" s="104"/>
    </row>
    <row r="56" spans="2:15" s="193" customFormat="1" ht="12.75" outlineLevel="1">
      <c r="B56" s="320" t="s">
        <v>333</v>
      </c>
      <c r="C56" s="218"/>
      <c r="D56" s="60" t="s">
        <v>333</v>
      </c>
      <c r="E56" s="318"/>
      <c r="F56" s="318"/>
      <c r="G56" s="318"/>
      <c r="H56" s="318"/>
      <c r="I56" s="196"/>
      <c r="J56" s="103">
        <f>J54*J55</f>
        <v>0</v>
      </c>
      <c r="K56" s="103">
        <f t="shared" ref="K56:O56" si="27">K54*K55</f>
        <v>0</v>
      </c>
      <c r="L56" s="103">
        <f t="shared" si="27"/>
        <v>0</v>
      </c>
      <c r="M56" s="103">
        <f t="shared" si="27"/>
        <v>0</v>
      </c>
      <c r="N56" s="103">
        <f t="shared" si="27"/>
        <v>0</v>
      </c>
      <c r="O56" s="103">
        <f t="shared" si="27"/>
        <v>0</v>
      </c>
    </row>
    <row r="57" spans="2:15" s="193" customFormat="1" ht="12.75" outlineLevel="1">
      <c r="B57" s="319" t="s">
        <v>270</v>
      </c>
      <c r="C57" s="197"/>
      <c r="D57" s="60" t="s">
        <v>334</v>
      </c>
      <c r="E57" s="318"/>
      <c r="F57" s="318"/>
      <c r="G57" s="318"/>
      <c r="H57" s="318"/>
      <c r="I57" s="196"/>
      <c r="J57" s="104"/>
      <c r="K57" s="104"/>
      <c r="L57" s="104"/>
      <c r="M57" s="104"/>
      <c r="N57" s="104"/>
      <c r="O57" s="104"/>
    </row>
    <row r="58" spans="2:15" s="193" customFormat="1" ht="12.75" outlineLevel="1">
      <c r="B58" s="319" t="s">
        <v>271</v>
      </c>
      <c r="C58" s="197"/>
      <c r="D58" s="60" t="s">
        <v>334</v>
      </c>
      <c r="E58" s="318"/>
      <c r="F58" s="318"/>
      <c r="G58" s="318"/>
      <c r="H58" s="318"/>
      <c r="I58" s="196"/>
      <c r="J58" s="104"/>
      <c r="K58" s="104"/>
      <c r="L58" s="104"/>
      <c r="M58" s="104"/>
      <c r="N58" s="104"/>
      <c r="O58" s="104"/>
    </row>
    <row r="59" spans="2:15" s="193" customFormat="1" ht="12.75" outlineLevel="1">
      <c r="B59" s="320" t="s">
        <v>334</v>
      </c>
      <c r="C59" s="218"/>
      <c r="D59" s="60" t="s">
        <v>334</v>
      </c>
      <c r="E59" s="318"/>
      <c r="F59" s="318"/>
      <c r="G59" s="318"/>
      <c r="H59" s="318"/>
      <c r="I59" s="196"/>
      <c r="J59" s="103">
        <f>J57*J58</f>
        <v>0</v>
      </c>
      <c r="K59" s="103">
        <f t="shared" ref="K59:O59" si="28">K57*K58</f>
        <v>0</v>
      </c>
      <c r="L59" s="103">
        <f t="shared" si="28"/>
        <v>0</v>
      </c>
      <c r="M59" s="103">
        <f t="shared" si="28"/>
        <v>0</v>
      </c>
      <c r="N59" s="103">
        <f t="shared" si="28"/>
        <v>0</v>
      </c>
      <c r="O59" s="103">
        <f t="shared" si="28"/>
        <v>0</v>
      </c>
    </row>
    <row r="60" spans="2:15" s="193" customFormat="1" ht="12.75" outlineLevel="1">
      <c r="B60" s="319" t="s">
        <v>270</v>
      </c>
      <c r="C60" s="197"/>
      <c r="D60" s="60" t="s">
        <v>335</v>
      </c>
      <c r="E60" s="318"/>
      <c r="F60" s="318"/>
      <c r="G60" s="318"/>
      <c r="H60" s="318"/>
      <c r="I60" s="196"/>
      <c r="J60" s="104"/>
      <c r="K60" s="104"/>
      <c r="L60" s="104"/>
      <c r="M60" s="104"/>
      <c r="N60" s="104"/>
      <c r="O60" s="104"/>
    </row>
    <row r="61" spans="2:15" s="193" customFormat="1" ht="12.75" outlineLevel="1">
      <c r="B61" s="319" t="s">
        <v>271</v>
      </c>
      <c r="C61" s="197"/>
      <c r="D61" s="60" t="s">
        <v>335</v>
      </c>
      <c r="E61" s="318"/>
      <c r="F61" s="318"/>
      <c r="G61" s="318"/>
      <c r="H61" s="318"/>
      <c r="I61" s="196"/>
      <c r="J61" s="104"/>
      <c r="K61" s="104"/>
      <c r="L61" s="104"/>
      <c r="M61" s="104"/>
      <c r="N61" s="104"/>
      <c r="O61" s="104"/>
    </row>
    <row r="62" spans="2:15" s="193" customFormat="1" ht="12.75" outlineLevel="1">
      <c r="B62" s="320" t="s">
        <v>335</v>
      </c>
      <c r="C62" s="218"/>
      <c r="D62" s="60" t="s">
        <v>335</v>
      </c>
      <c r="E62" s="318"/>
      <c r="F62" s="318"/>
      <c r="G62" s="318"/>
      <c r="H62" s="318"/>
      <c r="I62" s="196"/>
      <c r="J62" s="103">
        <f>J60*J61</f>
        <v>0</v>
      </c>
      <c r="K62" s="103">
        <f t="shared" ref="K62:O62" si="29">K60*K61</f>
        <v>0</v>
      </c>
      <c r="L62" s="103">
        <f t="shared" si="29"/>
        <v>0</v>
      </c>
      <c r="M62" s="103">
        <f t="shared" si="29"/>
        <v>0</v>
      </c>
      <c r="N62" s="103">
        <f t="shared" si="29"/>
        <v>0</v>
      </c>
      <c r="O62" s="103">
        <f t="shared" si="29"/>
        <v>0</v>
      </c>
    </row>
    <row r="63" spans="2:15" s="193" customFormat="1" ht="12.75" outlineLevel="1">
      <c r="B63" s="319" t="s">
        <v>270</v>
      </c>
      <c r="C63" s="197"/>
      <c r="D63" s="60" t="s">
        <v>336</v>
      </c>
      <c r="E63" s="318"/>
      <c r="F63" s="318"/>
      <c r="G63" s="318"/>
      <c r="H63" s="318"/>
      <c r="I63" s="196"/>
      <c r="J63" s="104"/>
      <c r="K63" s="104"/>
      <c r="L63" s="104"/>
      <c r="M63" s="104"/>
      <c r="N63" s="104"/>
      <c r="O63" s="104"/>
    </row>
    <row r="64" spans="2:15" s="193" customFormat="1" ht="12.75" outlineLevel="1">
      <c r="B64" s="319" t="s">
        <v>271</v>
      </c>
      <c r="C64" s="197"/>
      <c r="D64" s="60" t="s">
        <v>336</v>
      </c>
      <c r="E64" s="318"/>
      <c r="F64" s="318"/>
      <c r="G64" s="318"/>
      <c r="H64" s="318"/>
      <c r="I64" s="196"/>
      <c r="J64" s="104"/>
      <c r="K64" s="104"/>
      <c r="L64" s="104"/>
      <c r="M64" s="104"/>
      <c r="N64" s="104"/>
      <c r="O64" s="104"/>
    </row>
    <row r="65" spans="2:16" s="193" customFormat="1" ht="12.75" outlineLevel="1">
      <c r="B65" s="320" t="s">
        <v>336</v>
      </c>
      <c r="C65" s="218"/>
      <c r="D65" s="60" t="s">
        <v>336</v>
      </c>
      <c r="E65" s="318"/>
      <c r="F65" s="318"/>
      <c r="G65" s="318"/>
      <c r="H65" s="318"/>
      <c r="I65" s="196"/>
      <c r="J65" s="103">
        <f>J63*J64</f>
        <v>0</v>
      </c>
      <c r="K65" s="103">
        <f t="shared" ref="K65:O65" si="30">K63*K64</f>
        <v>0</v>
      </c>
      <c r="L65" s="103">
        <f t="shared" si="30"/>
        <v>0</v>
      </c>
      <c r="M65" s="103">
        <f t="shared" si="30"/>
        <v>0</v>
      </c>
      <c r="N65" s="103">
        <f t="shared" si="30"/>
        <v>0</v>
      </c>
      <c r="O65" s="103">
        <f t="shared" si="30"/>
        <v>0</v>
      </c>
    </row>
    <row r="66" spans="2:16" s="193" customFormat="1" ht="12.75" outlineLevel="1">
      <c r="B66" s="319" t="s">
        <v>270</v>
      </c>
      <c r="C66" s="197"/>
      <c r="D66" s="60" t="s">
        <v>337</v>
      </c>
      <c r="E66" s="318"/>
      <c r="F66" s="318"/>
      <c r="G66" s="318"/>
      <c r="H66" s="318"/>
      <c r="I66" s="196"/>
      <c r="J66" s="104"/>
      <c r="K66" s="104"/>
      <c r="L66" s="104"/>
      <c r="M66" s="104"/>
      <c r="N66" s="104"/>
      <c r="O66" s="104"/>
    </row>
    <row r="67" spans="2:16" s="193" customFormat="1" ht="12.75" outlineLevel="1">
      <c r="B67" s="319" t="s">
        <v>271</v>
      </c>
      <c r="C67" s="197"/>
      <c r="D67" s="60" t="s">
        <v>337</v>
      </c>
      <c r="E67" s="318"/>
      <c r="F67" s="318"/>
      <c r="G67" s="318"/>
      <c r="H67" s="318"/>
      <c r="I67" s="196"/>
      <c r="J67" s="104"/>
      <c r="K67" s="104"/>
      <c r="L67" s="104"/>
      <c r="M67" s="104"/>
      <c r="N67" s="104"/>
      <c r="O67" s="104"/>
    </row>
    <row r="68" spans="2:16" s="193" customFormat="1" ht="12.75" outlineLevel="1">
      <c r="B68" s="320" t="s">
        <v>337</v>
      </c>
      <c r="C68" s="218"/>
      <c r="D68" s="60" t="s">
        <v>337</v>
      </c>
      <c r="E68" s="318"/>
      <c r="F68" s="318"/>
      <c r="G68" s="318"/>
      <c r="H68" s="318"/>
      <c r="I68" s="196"/>
      <c r="J68" s="103">
        <f>J66*J67</f>
        <v>0</v>
      </c>
      <c r="K68" s="103">
        <f t="shared" ref="K68:O68" si="31">K66*K67</f>
        <v>0</v>
      </c>
      <c r="L68" s="103">
        <f t="shared" si="31"/>
        <v>0</v>
      </c>
      <c r="M68" s="103">
        <f t="shared" si="31"/>
        <v>0</v>
      </c>
      <c r="N68" s="103">
        <f t="shared" si="31"/>
        <v>0</v>
      </c>
      <c r="O68" s="103">
        <f t="shared" si="31"/>
        <v>0</v>
      </c>
    </row>
    <row r="69" spans="2:16" s="193" customFormat="1" ht="12.75" outlineLevel="1">
      <c r="B69" s="319" t="s">
        <v>270</v>
      </c>
      <c r="C69" s="197"/>
      <c r="D69" s="60" t="s">
        <v>338</v>
      </c>
      <c r="E69" s="318"/>
      <c r="F69" s="318"/>
      <c r="G69" s="318"/>
      <c r="H69" s="318"/>
      <c r="I69" s="196"/>
      <c r="J69" s="104"/>
      <c r="K69" s="104"/>
      <c r="L69" s="104"/>
      <c r="M69" s="104"/>
      <c r="N69" s="104"/>
      <c r="O69" s="104"/>
    </row>
    <row r="70" spans="2:16" s="193" customFormat="1" ht="12.75" outlineLevel="1">
      <c r="B70" s="319" t="s">
        <v>271</v>
      </c>
      <c r="C70" s="197"/>
      <c r="D70" s="60" t="s">
        <v>338</v>
      </c>
      <c r="E70" s="318"/>
      <c r="F70" s="318"/>
      <c r="G70" s="318"/>
      <c r="H70" s="318"/>
      <c r="I70" s="196"/>
      <c r="J70" s="104"/>
      <c r="K70" s="104"/>
      <c r="L70" s="104"/>
      <c r="M70" s="104"/>
      <c r="N70" s="104"/>
      <c r="O70" s="104"/>
    </row>
    <row r="71" spans="2:16" s="193" customFormat="1" ht="12.75" outlineLevel="1">
      <c r="B71" s="320" t="s">
        <v>338</v>
      </c>
      <c r="C71" s="218"/>
      <c r="D71" s="60" t="s">
        <v>338</v>
      </c>
      <c r="E71" s="318"/>
      <c r="F71" s="318"/>
      <c r="G71" s="318"/>
      <c r="H71" s="318"/>
      <c r="I71" s="196"/>
      <c r="J71" s="103">
        <f>J69*J70</f>
        <v>0</v>
      </c>
      <c r="K71" s="103">
        <f t="shared" ref="K71:O71" si="32">K69*K70</f>
        <v>0</v>
      </c>
      <c r="L71" s="103">
        <f t="shared" si="32"/>
        <v>0</v>
      </c>
      <c r="M71" s="103">
        <f t="shared" si="32"/>
        <v>0</v>
      </c>
      <c r="N71" s="103">
        <f t="shared" si="32"/>
        <v>0</v>
      </c>
      <c r="O71" s="103">
        <f t="shared" si="32"/>
        <v>0</v>
      </c>
    </row>
    <row r="72" spans="2:16" s="193" customFormat="1" ht="12.75" outlineLevel="1">
      <c r="B72" s="319" t="s">
        <v>270</v>
      </c>
      <c r="C72" s="197"/>
      <c r="D72" s="60" t="s">
        <v>339</v>
      </c>
      <c r="E72" s="318"/>
      <c r="F72" s="318"/>
      <c r="G72" s="318"/>
      <c r="H72" s="318"/>
      <c r="I72" s="196"/>
      <c r="J72" s="104"/>
      <c r="K72" s="104"/>
      <c r="L72" s="104"/>
      <c r="M72" s="104"/>
      <c r="N72" s="104"/>
      <c r="O72" s="104"/>
    </row>
    <row r="73" spans="2:16" s="193" customFormat="1" ht="12.75" outlineLevel="1">
      <c r="B73" s="319" t="s">
        <v>271</v>
      </c>
      <c r="C73" s="197"/>
      <c r="D73" s="60" t="s">
        <v>339</v>
      </c>
      <c r="E73" s="318"/>
      <c r="F73" s="318"/>
      <c r="G73" s="318"/>
      <c r="H73" s="318"/>
      <c r="I73" s="196"/>
      <c r="J73" s="104"/>
      <c r="K73" s="104"/>
      <c r="L73" s="104"/>
      <c r="M73" s="104"/>
      <c r="N73" s="104"/>
      <c r="O73" s="104"/>
    </row>
    <row r="74" spans="2:16" s="193" customFormat="1" ht="12.75" outlineLevel="1">
      <c r="B74" s="320" t="s">
        <v>339</v>
      </c>
      <c r="C74" s="218"/>
      <c r="D74" s="60" t="s">
        <v>339</v>
      </c>
      <c r="E74" s="318"/>
      <c r="F74" s="318"/>
      <c r="G74" s="318"/>
      <c r="H74" s="318"/>
      <c r="I74" s="196"/>
      <c r="J74" s="103">
        <f>J72*J73</f>
        <v>0</v>
      </c>
      <c r="K74" s="103">
        <f t="shared" ref="K74:O74" si="33">K72*K73</f>
        <v>0</v>
      </c>
      <c r="L74" s="103">
        <f t="shared" si="33"/>
        <v>0</v>
      </c>
      <c r="M74" s="103">
        <f t="shared" si="33"/>
        <v>0</v>
      </c>
      <c r="N74" s="103">
        <f t="shared" si="33"/>
        <v>0</v>
      </c>
      <c r="O74" s="103">
        <f t="shared" si="33"/>
        <v>0</v>
      </c>
    </row>
    <row r="75" spans="2:16" s="193" customFormat="1" ht="12.75" outlineLevel="1">
      <c r="B75" s="319" t="s">
        <v>270</v>
      </c>
      <c r="C75" s="197"/>
      <c r="D75" s="60" t="s">
        <v>340</v>
      </c>
      <c r="E75" s="318"/>
      <c r="F75" s="318"/>
      <c r="G75" s="318"/>
      <c r="H75" s="318"/>
      <c r="I75" s="196"/>
      <c r="J75" s="104"/>
      <c r="K75" s="104"/>
      <c r="L75" s="104"/>
      <c r="M75" s="104"/>
      <c r="N75" s="104"/>
      <c r="O75" s="104"/>
    </row>
    <row r="76" spans="2:16" s="193" customFormat="1" ht="12.75" outlineLevel="1">
      <c r="B76" s="319" t="s">
        <v>271</v>
      </c>
      <c r="C76" s="197"/>
      <c r="D76" s="60" t="s">
        <v>340</v>
      </c>
      <c r="E76" s="318"/>
      <c r="F76" s="318"/>
      <c r="G76" s="318"/>
      <c r="H76" s="318"/>
      <c r="I76" s="196"/>
      <c r="J76" s="104"/>
      <c r="K76" s="104"/>
      <c r="L76" s="104"/>
      <c r="M76" s="104"/>
      <c r="N76" s="104"/>
      <c r="O76" s="104"/>
    </row>
    <row r="77" spans="2:16" s="193" customFormat="1" ht="12.75" outlineLevel="1">
      <c r="B77" s="320" t="s">
        <v>340</v>
      </c>
      <c r="C77" s="218"/>
      <c r="D77" s="60" t="s">
        <v>340</v>
      </c>
      <c r="E77" s="318"/>
      <c r="F77" s="318"/>
      <c r="G77" s="318"/>
      <c r="H77" s="318"/>
      <c r="I77" s="196"/>
      <c r="J77" s="103">
        <f>J75*J76</f>
        <v>0</v>
      </c>
      <c r="K77" s="103">
        <f t="shared" ref="K77:O77" si="34">K75*K76</f>
        <v>0</v>
      </c>
      <c r="L77" s="103">
        <f t="shared" si="34"/>
        <v>0</v>
      </c>
      <c r="M77" s="103">
        <f t="shared" si="34"/>
        <v>0</v>
      </c>
      <c r="N77" s="103">
        <f t="shared" si="34"/>
        <v>0</v>
      </c>
      <c r="O77" s="103">
        <f t="shared" si="34"/>
        <v>0</v>
      </c>
    </row>
    <row r="78" spans="2:16" s="193" customFormat="1" ht="12.75">
      <c r="B78" s="321" t="s">
        <v>313</v>
      </c>
      <c r="C78" s="197"/>
      <c r="D78" s="60" t="s">
        <v>664</v>
      </c>
      <c r="E78" s="318"/>
      <c r="F78" s="318"/>
      <c r="G78" s="318"/>
      <c r="H78" s="318"/>
      <c r="I78" s="196"/>
      <c r="J78" s="103">
        <f>SUM(J20,J23,J26,J29,J32,J35,J38,J41,J44,J47,J50,J53,J56,J59,J62,J65,J68,J71,J74,J77)</f>
        <v>0</v>
      </c>
      <c r="K78" s="103">
        <f t="shared" ref="K78:O78" si="35">SUM(K20,K23,K26,K29,K32,K35,K38,K41,K44,K47,K50,K53,K56,K59,K62,K65,K68,K71,K74,K77)</f>
        <v>0</v>
      </c>
      <c r="L78" s="103">
        <f t="shared" si="35"/>
        <v>0</v>
      </c>
      <c r="M78" s="103">
        <f t="shared" si="35"/>
        <v>0</v>
      </c>
      <c r="N78" s="103">
        <f t="shared" si="35"/>
        <v>0</v>
      </c>
      <c r="O78" s="103">
        <f t="shared" si="35"/>
        <v>0</v>
      </c>
    </row>
    <row r="79" spans="2:16" s="193" customFormat="1" ht="12.75">
      <c r="B79" s="321" t="s">
        <v>272</v>
      </c>
      <c r="C79" s="197"/>
      <c r="D79" s="60" t="s">
        <v>663</v>
      </c>
      <c r="E79" s="318"/>
      <c r="F79" s="318"/>
      <c r="G79" s="318"/>
      <c r="H79" s="318"/>
      <c r="I79" s="196"/>
      <c r="J79" s="104"/>
      <c r="K79" s="104"/>
      <c r="L79" s="104"/>
      <c r="M79" s="104"/>
      <c r="N79" s="104"/>
      <c r="O79" s="104"/>
      <c r="P79" s="136"/>
    </row>
    <row r="80" spans="2:16" s="193" customFormat="1" ht="12.75">
      <c r="B80" s="322" t="s">
        <v>318</v>
      </c>
      <c r="C80" s="197"/>
      <c r="D80" s="60" t="str">
        <f>B80</f>
        <v>Revenues Project</v>
      </c>
      <c r="E80" s="318"/>
      <c r="F80" s="318"/>
      <c r="G80" s="318"/>
      <c r="H80" s="318"/>
      <c r="I80" s="196"/>
      <c r="J80" s="103">
        <f>IF($D$17=1,J$78,IF($D$17=2,J$79,IF($D$17=0,0,"Error")))</f>
        <v>0</v>
      </c>
      <c r="K80" s="103">
        <f t="shared" ref="K80:O80" si="36">IF($D$17=1,K$78,IF($D$17=2,K$79,IF($D$17=0,0,"Error")))</f>
        <v>0</v>
      </c>
      <c r="L80" s="103">
        <f t="shared" si="36"/>
        <v>0</v>
      </c>
      <c r="M80" s="103">
        <f t="shared" si="36"/>
        <v>0</v>
      </c>
      <c r="N80" s="103">
        <f t="shared" si="36"/>
        <v>0</v>
      </c>
      <c r="O80" s="103">
        <f t="shared" si="36"/>
        <v>0</v>
      </c>
      <c r="P80" s="136"/>
    </row>
    <row r="81" spans="1:17" s="193" customFormat="1" ht="12.75">
      <c r="B81" s="322" t="s">
        <v>317</v>
      </c>
      <c r="C81" s="197"/>
      <c r="D81" s="60" t="s">
        <v>662</v>
      </c>
      <c r="E81" s="318"/>
      <c r="F81" s="318"/>
      <c r="G81" s="318"/>
      <c r="H81" s="318"/>
      <c r="I81" s="196"/>
      <c r="J81" s="102"/>
      <c r="K81" s="102"/>
      <c r="L81" s="102"/>
      <c r="M81" s="102"/>
      <c r="N81" s="102"/>
      <c r="O81" s="102"/>
    </row>
    <row r="82" spans="1:17" s="200" customFormat="1" ht="12.75">
      <c r="A82" s="198"/>
      <c r="B82" s="61" t="s">
        <v>39</v>
      </c>
      <c r="C82" s="324"/>
      <c r="D82" s="324"/>
      <c r="E82" s="105">
        <f>'B13_Historical PL'!E14</f>
        <v>0</v>
      </c>
      <c r="F82" s="106">
        <f>'B13_Historical PL'!F14</f>
        <v>0</v>
      </c>
      <c r="G82" s="106">
        <f>'B13_Historical PL'!G14</f>
        <v>0</v>
      </c>
      <c r="H82" s="106">
        <f>'B13_Historical PL'!H14</f>
        <v>0</v>
      </c>
      <c r="I82" s="199"/>
      <c r="J82" s="106">
        <f>SUM(J80,J81)</f>
        <v>0</v>
      </c>
      <c r="K82" s="106">
        <f t="shared" ref="K82:O82" si="37">SUM(K80,K81)</f>
        <v>0</v>
      </c>
      <c r="L82" s="106">
        <f t="shared" si="37"/>
        <v>0</v>
      </c>
      <c r="M82" s="106">
        <f t="shared" si="37"/>
        <v>0</v>
      </c>
      <c r="N82" s="106">
        <f t="shared" si="37"/>
        <v>0</v>
      </c>
      <c r="O82" s="106">
        <f t="shared" si="37"/>
        <v>0</v>
      </c>
      <c r="Q82" s="194"/>
    </row>
    <row r="83" spans="1:17" s="194" customFormat="1" ht="12.75">
      <c r="A83" s="193"/>
      <c r="B83" s="322" t="str">
        <f>'B13_Historical PL'!B18</f>
        <v>Cost of materials, goods and services</v>
      </c>
      <c r="C83" s="197"/>
      <c r="D83" s="197"/>
      <c r="E83" s="108">
        <f>'B13_Historical PL'!E18</f>
        <v>0</v>
      </c>
      <c r="F83" s="108">
        <f>'B13_Historical PL'!F18</f>
        <v>0</v>
      </c>
      <c r="G83" s="108">
        <f>'B13_Historical PL'!G18</f>
        <v>0</v>
      </c>
      <c r="H83" s="108">
        <f>'B13_Historical PL'!H18</f>
        <v>0</v>
      </c>
      <c r="I83" s="196"/>
      <c r="J83" s="102"/>
      <c r="K83" s="102"/>
      <c r="L83" s="102"/>
      <c r="M83" s="102"/>
      <c r="N83" s="102"/>
      <c r="O83" s="102"/>
    </row>
    <row r="84" spans="1:17" s="194" customFormat="1" ht="12.75">
      <c r="A84" s="193"/>
      <c r="B84" s="322" t="str">
        <f>'B13_Historical PL'!B22</f>
        <v>Personnel expenses</v>
      </c>
      <c r="C84" s="197"/>
      <c r="D84" s="197"/>
      <c r="E84" s="108">
        <f>'B13_Historical PL'!E22</f>
        <v>0</v>
      </c>
      <c r="F84" s="108">
        <f>'B13_Historical PL'!F22</f>
        <v>0</v>
      </c>
      <c r="G84" s="108">
        <f>'B13_Historical PL'!G22</f>
        <v>0</v>
      </c>
      <c r="H84" s="108">
        <f>'B13_Historical PL'!H22</f>
        <v>0</v>
      </c>
      <c r="I84" s="196"/>
      <c r="J84" s="102"/>
      <c r="K84" s="102"/>
      <c r="L84" s="102"/>
      <c r="M84" s="102"/>
      <c r="N84" s="102"/>
      <c r="O84" s="102"/>
    </row>
    <row r="85" spans="1:17" s="194" customFormat="1" ht="12.75">
      <c r="A85" s="193"/>
      <c r="B85" s="322" t="s">
        <v>770</v>
      </c>
      <c r="C85" s="197"/>
      <c r="D85" s="197"/>
      <c r="E85" s="108">
        <f>'B13_Historical PL'!E30</f>
        <v>0</v>
      </c>
      <c r="F85" s="108">
        <f>'B13_Historical PL'!F30</f>
        <v>0</v>
      </c>
      <c r="G85" s="108">
        <f>'B13_Historical PL'!G30</f>
        <v>0</v>
      </c>
      <c r="H85" s="108">
        <f>'B13_Historical PL'!H30</f>
        <v>0</v>
      </c>
      <c r="I85" s="196"/>
      <c r="J85" s="102"/>
      <c r="K85" s="102"/>
      <c r="L85" s="102"/>
      <c r="M85" s="102"/>
      <c r="N85" s="102"/>
      <c r="O85" s="102"/>
    </row>
    <row r="86" spans="1:17" s="200" customFormat="1" ht="12.75">
      <c r="A86" s="198"/>
      <c r="B86" s="358" t="s">
        <v>40</v>
      </c>
      <c r="C86" s="359"/>
      <c r="D86" s="359"/>
      <c r="E86" s="360">
        <f>SUM(E82:E85)</f>
        <v>0</v>
      </c>
      <c r="F86" s="360">
        <f>SUM(F82:F85)</f>
        <v>0</v>
      </c>
      <c r="G86" s="360">
        <f>SUM(G82:G85)</f>
        <v>0</v>
      </c>
      <c r="H86" s="360">
        <f>SUM(H82:H85)</f>
        <v>0</v>
      </c>
      <c r="I86" s="199"/>
      <c r="J86" s="360">
        <f t="shared" ref="J86:O86" si="38">SUM(J82:J85)</f>
        <v>0</v>
      </c>
      <c r="K86" s="360">
        <f t="shared" si="38"/>
        <v>0</v>
      </c>
      <c r="L86" s="360">
        <f t="shared" si="38"/>
        <v>0</v>
      </c>
      <c r="M86" s="360">
        <f t="shared" si="38"/>
        <v>0</v>
      </c>
      <c r="N86" s="360">
        <f t="shared" si="38"/>
        <v>0</v>
      </c>
      <c r="O86" s="360">
        <f t="shared" si="38"/>
        <v>0</v>
      </c>
    </row>
    <row r="87" spans="1:17" s="200" customFormat="1">
      <c r="A87" s="198"/>
      <c r="B87" s="62" t="s">
        <v>86</v>
      </c>
      <c r="C87" s="197"/>
      <c r="D87" s="197"/>
      <c r="E87" s="108">
        <f>'B13_Historical PL'!E32</f>
        <v>0</v>
      </c>
      <c r="F87" s="108">
        <f>'B13_Historical PL'!F32</f>
        <v>0</v>
      </c>
      <c r="G87" s="108">
        <f>'B13_Historical PL'!G32</f>
        <v>0</v>
      </c>
      <c r="H87" s="108">
        <f>'B13_Historical PL'!H32</f>
        <v>0</v>
      </c>
      <c r="I87" s="199"/>
      <c r="J87" s="102"/>
      <c r="K87" s="102"/>
      <c r="L87" s="102"/>
      <c r="M87" s="102"/>
      <c r="N87" s="102"/>
      <c r="O87" s="102"/>
      <c r="P87" s="139"/>
    </row>
    <row r="88" spans="1:17" s="200" customFormat="1" ht="12.75">
      <c r="A88" s="198"/>
      <c r="B88" s="61" t="s">
        <v>41</v>
      </c>
      <c r="C88" s="324"/>
      <c r="D88" s="324"/>
      <c r="E88" s="105">
        <f>SUM(E86:E87)</f>
        <v>0</v>
      </c>
      <c r="F88" s="106">
        <f>SUM(F86:F87)</f>
        <v>0</v>
      </c>
      <c r="G88" s="106">
        <f t="shared" ref="G88:O88" si="39">SUM(G86:G87)</f>
        <v>0</v>
      </c>
      <c r="H88" s="106">
        <f t="shared" ref="H88" si="40">SUM(H86:H87)</f>
        <v>0</v>
      </c>
      <c r="I88" s="199"/>
      <c r="J88" s="106">
        <f t="shared" si="39"/>
        <v>0</v>
      </c>
      <c r="K88" s="106">
        <f t="shared" si="39"/>
        <v>0</v>
      </c>
      <c r="L88" s="106">
        <f t="shared" si="39"/>
        <v>0</v>
      </c>
      <c r="M88" s="106">
        <f t="shared" si="39"/>
        <v>0</v>
      </c>
      <c r="N88" s="106">
        <f t="shared" si="39"/>
        <v>0</v>
      </c>
      <c r="O88" s="106">
        <f t="shared" si="39"/>
        <v>0</v>
      </c>
    </row>
    <row r="89" spans="1:17" s="203" customFormat="1" ht="12.75">
      <c r="A89" s="265" t="s">
        <v>787</v>
      </c>
      <c r="B89" s="63" t="s">
        <v>778</v>
      </c>
      <c r="C89" s="197"/>
      <c r="D89" s="197"/>
      <c r="E89" s="108">
        <f>'B13_Historical PL'!E35</f>
        <v>0</v>
      </c>
      <c r="F89" s="108">
        <f>'B13_Historical PL'!F35</f>
        <v>0</v>
      </c>
      <c r="G89" s="108">
        <f>'B13_Historical PL'!G35</f>
        <v>0</v>
      </c>
      <c r="H89" s="108">
        <f>'B13_Historical PL'!H35</f>
        <v>0</v>
      </c>
      <c r="I89" s="202"/>
      <c r="J89" s="340"/>
      <c r="K89" s="102"/>
      <c r="L89" s="102"/>
      <c r="M89" s="102"/>
      <c r="N89" s="102"/>
      <c r="O89" s="102"/>
    </row>
    <row r="90" spans="1:17" s="203" customFormat="1" ht="12.75">
      <c r="A90" s="201"/>
      <c r="B90" s="63" t="s">
        <v>42</v>
      </c>
      <c r="C90" s="281"/>
      <c r="D90" s="281"/>
      <c r="E90" s="108">
        <f>'B13_Historical PL'!E34</f>
        <v>0</v>
      </c>
      <c r="F90" s="108">
        <f>'B13_Historical PL'!F34</f>
        <v>0</v>
      </c>
      <c r="G90" s="108">
        <f>'B13_Historical PL'!G34</f>
        <v>0</v>
      </c>
      <c r="H90" s="108">
        <f>'B13_Historical PL'!H34</f>
        <v>0</v>
      </c>
      <c r="I90" s="202"/>
      <c r="J90" s="102"/>
      <c r="K90" s="102"/>
      <c r="L90" s="102"/>
      <c r="M90" s="102"/>
      <c r="N90" s="102"/>
      <c r="O90" s="102"/>
    </row>
    <row r="91" spans="1:17" s="203" customFormat="1" ht="12.75">
      <c r="A91" s="201"/>
      <c r="B91" s="63" t="s">
        <v>302</v>
      </c>
      <c r="C91" s="281"/>
      <c r="D91" s="281"/>
      <c r="E91" s="108">
        <f>SUM('B13_Historical PL'!E36:E37)</f>
        <v>0</v>
      </c>
      <c r="F91" s="108">
        <f>SUM('B13_Historical PL'!F36:F37)</f>
        <v>0</v>
      </c>
      <c r="G91" s="108">
        <f>SUM('B13_Historical PL'!G36:G37)</f>
        <v>0</v>
      </c>
      <c r="H91" s="108">
        <f>SUM('B13_Historical PL'!H36:H37)</f>
        <v>0</v>
      </c>
      <c r="I91" s="202"/>
      <c r="J91" s="102"/>
      <c r="K91" s="102"/>
      <c r="L91" s="102"/>
      <c r="M91" s="102"/>
      <c r="N91" s="102"/>
      <c r="O91" s="102"/>
    </row>
    <row r="92" spans="1:17" s="203" customFormat="1" ht="12.75">
      <c r="A92" s="201"/>
      <c r="B92" s="63" t="s">
        <v>303</v>
      </c>
      <c r="C92" s="281"/>
      <c r="D92" s="281"/>
      <c r="E92" s="108">
        <f>SUM('B13_Historical PL'!E38:E39)</f>
        <v>0</v>
      </c>
      <c r="F92" s="108">
        <f>SUM('B13_Historical PL'!F38:F39)</f>
        <v>0</v>
      </c>
      <c r="G92" s="108">
        <f>SUM('B13_Historical PL'!G38:G39)</f>
        <v>0</v>
      </c>
      <c r="H92" s="108">
        <f>SUM('B13_Historical PL'!H38:H39)</f>
        <v>0</v>
      </c>
      <c r="I92" s="202"/>
      <c r="J92" s="102"/>
      <c r="K92" s="102"/>
      <c r="L92" s="102"/>
      <c r="M92" s="102"/>
      <c r="N92" s="102"/>
      <c r="O92" s="102"/>
    </row>
    <row r="93" spans="1:17" s="200" customFormat="1" ht="12.75">
      <c r="A93" s="198"/>
      <c r="B93" s="61" t="s">
        <v>43</v>
      </c>
      <c r="C93" s="324"/>
      <c r="D93" s="324"/>
      <c r="E93" s="105">
        <f>SUM(E88:E92)</f>
        <v>0</v>
      </c>
      <c r="F93" s="106">
        <f>SUM(F88:F92)</f>
        <v>0</v>
      </c>
      <c r="G93" s="106">
        <f>SUM(G88:G92)</f>
        <v>0</v>
      </c>
      <c r="H93" s="106">
        <f>SUM(H88:H92)</f>
        <v>0</v>
      </c>
      <c r="I93" s="199"/>
      <c r="J93" s="106">
        <f>SUM(J88:J92)</f>
        <v>0</v>
      </c>
      <c r="K93" s="106">
        <f t="shared" ref="K93:O93" si="41">SUM(K88:K92)</f>
        <v>0</v>
      </c>
      <c r="L93" s="106">
        <f t="shared" si="41"/>
        <v>0</v>
      </c>
      <c r="M93" s="106">
        <f t="shared" si="41"/>
        <v>0</v>
      </c>
      <c r="N93" s="106">
        <f t="shared" si="41"/>
        <v>0</v>
      </c>
      <c r="O93" s="106">
        <f t="shared" si="41"/>
        <v>0</v>
      </c>
    </row>
    <row r="94" spans="1:17" s="203" customFormat="1">
      <c r="A94" s="265" t="s">
        <v>787</v>
      </c>
      <c r="B94" s="63" t="s">
        <v>44</v>
      </c>
      <c r="C94" s="282" t="s">
        <v>325</v>
      </c>
      <c r="D94" s="74"/>
      <c r="E94" s="211">
        <f>'B13_Historical PL'!E41</f>
        <v>0</v>
      </c>
      <c r="F94" s="211">
        <f>'B13_Historical PL'!F41</f>
        <v>0</v>
      </c>
      <c r="G94" s="211">
        <f>'B13_Historical PL'!G41</f>
        <v>0</v>
      </c>
      <c r="H94" s="211">
        <f>'B13_Historical PL'!H41</f>
        <v>0</v>
      </c>
      <c r="I94" s="202"/>
      <c r="J94" s="108">
        <f>MIN(IF($C$94=Dropdowns!$AP$4,-J93*20%,IF($C$94=Dropdowns!$AP$3,$D$94*J$93*-1,0)),0)</f>
        <v>0</v>
      </c>
      <c r="K94" s="108">
        <f>MIN(IF($C$94=Dropdowns!$AP$4,-K93*20%,IF($C$94=Dropdowns!$AP$3,$D$94*K$93*-1,0)),0)</f>
        <v>0</v>
      </c>
      <c r="L94" s="108">
        <f>MIN(IF($C$94=Dropdowns!$AP$4,-L93*20%,IF($C$94=Dropdowns!$AP$3,$D$94*L$93*-1,0)),0)</f>
        <v>0</v>
      </c>
      <c r="M94" s="108">
        <f>MIN(IF($C$94=Dropdowns!$AP$4,-M93*20%,IF($C$94=Dropdowns!$AP$3,$D$94*M$93*-1,0)),0)</f>
        <v>0</v>
      </c>
      <c r="N94" s="108">
        <f>MIN(IF($C$94=Dropdowns!$AP$4,-N93*20%,IF($C$94=Dropdowns!$AP$3,$D$94*N$93*-1,0)),0)</f>
        <v>0</v>
      </c>
      <c r="O94" s="108">
        <f>MIN(IF($C$94=Dropdowns!$AP$4,-O93*20%,IF($C$94=Dropdowns!$AP$3,$D$94*O$93*-1,0)),0)</f>
        <v>0</v>
      </c>
      <c r="P94" s="139"/>
    </row>
    <row r="95" spans="1:17" s="200" customFormat="1" ht="13.5" thickBot="1">
      <c r="A95" s="198"/>
      <c r="B95" s="64" t="s">
        <v>45</v>
      </c>
      <c r="C95" s="204"/>
      <c r="D95" s="204"/>
      <c r="E95" s="109">
        <f>SUM(E93:E94)</f>
        <v>0</v>
      </c>
      <c r="F95" s="109">
        <f>SUM(F93:F94)</f>
        <v>0</v>
      </c>
      <c r="G95" s="109">
        <f t="shared" ref="G95" si="42">SUM(G93:G94)</f>
        <v>0</v>
      </c>
      <c r="H95" s="109">
        <f>SUM(H93:H94)</f>
        <v>0</v>
      </c>
      <c r="I95" s="199"/>
      <c r="J95" s="110">
        <f>SUM(J93:J94)</f>
        <v>0</v>
      </c>
      <c r="K95" s="110">
        <f t="shared" ref="K95:O95" si="43">SUM(K93:K94)</f>
        <v>0</v>
      </c>
      <c r="L95" s="110">
        <f t="shared" si="43"/>
        <v>0</v>
      </c>
      <c r="M95" s="110">
        <f t="shared" si="43"/>
        <v>0</v>
      </c>
      <c r="N95" s="110">
        <f t="shared" si="43"/>
        <v>0</v>
      </c>
      <c r="O95" s="110">
        <f t="shared" si="43"/>
        <v>0</v>
      </c>
    </row>
    <row r="96" spans="1:17" s="194" customFormat="1" ht="12.75">
      <c r="A96" s="193"/>
      <c r="B96" s="56"/>
      <c r="C96" s="283"/>
      <c r="D96" s="283"/>
      <c r="E96" s="206"/>
      <c r="F96" s="206"/>
      <c r="G96" s="206"/>
      <c r="H96" s="206"/>
      <c r="I96" s="196"/>
      <c r="J96" s="206"/>
      <c r="K96" s="196"/>
      <c r="L96" s="196"/>
      <c r="M96" s="196"/>
      <c r="N96" s="196"/>
      <c r="O96" s="196"/>
    </row>
    <row r="97" spans="1:15" s="194" customFormat="1" ht="12.75">
      <c r="A97" s="193"/>
      <c r="B97" s="57" t="s">
        <v>370</v>
      </c>
      <c r="C97" s="278" t="s">
        <v>665</v>
      </c>
      <c r="D97" s="278"/>
      <c r="E97" s="58">
        <f>E$16</f>
        <v>2021</v>
      </c>
      <c r="F97" s="58">
        <f t="shared" ref="F97:H97" si="44">F$16</f>
        <v>2022</v>
      </c>
      <c r="G97" s="58">
        <f t="shared" si="44"/>
        <v>2023</v>
      </c>
      <c r="H97" s="59">
        <f t="shared" si="44"/>
        <v>2024</v>
      </c>
      <c r="I97" s="193"/>
      <c r="J97" s="59">
        <f t="shared" ref="J97:O97" si="45">J$16</f>
        <v>2025</v>
      </c>
      <c r="K97" s="57">
        <f t="shared" si="45"/>
        <v>2026</v>
      </c>
      <c r="L97" s="57">
        <f t="shared" si="45"/>
        <v>2027</v>
      </c>
      <c r="M97" s="57">
        <f t="shared" si="45"/>
        <v>2028</v>
      </c>
      <c r="N97" s="57">
        <f t="shared" si="45"/>
        <v>2029</v>
      </c>
      <c r="O97" s="57">
        <f t="shared" si="45"/>
        <v>2030</v>
      </c>
    </row>
    <row r="98" spans="1:15" s="203" customFormat="1" ht="12.75">
      <c r="A98" s="265" t="s">
        <v>787</v>
      </c>
      <c r="B98" s="63" t="s">
        <v>368</v>
      </c>
      <c r="C98" s="284" t="s">
        <v>381</v>
      </c>
      <c r="D98" s="70"/>
      <c r="E98" s="111" t="s">
        <v>283</v>
      </c>
      <c r="F98" s="111" t="s">
        <v>283</v>
      </c>
      <c r="G98" s="212">
        <f>('B12_Historical BS'!F16+'B12_Historical BS'!F17)-('B12_Historical BS'!G16+'B12_Historical BS'!G17)</f>
        <v>0</v>
      </c>
      <c r="H98" s="212">
        <f>('B12_Historical BS'!G16+'B12_Historical BS'!G17)-('B12_Historical BS'!H16+'B12_Historical BS'!H17)</f>
        <v>0</v>
      </c>
      <c r="I98" s="202"/>
      <c r="J98" s="112">
        <f>SUM('B12_Historical BS'!H16,'B12_Historical BS'!H17)-($D98*J$82/365)</f>
        <v>0</v>
      </c>
      <c r="K98" s="112">
        <f>$D98*(J$82-K$82)/365</f>
        <v>0</v>
      </c>
      <c r="L98" s="112">
        <f>$D98*(K$82-L$82)/365</f>
        <v>0</v>
      </c>
      <c r="M98" s="112">
        <f>$D98*(L$82-M$82)/365</f>
        <v>0</v>
      </c>
      <c r="N98" s="112">
        <f>$D98*(M$82-N$82)/365</f>
        <v>0</v>
      </c>
      <c r="O98" s="112">
        <f>$D98*(N$82-O$82)/365</f>
        <v>0</v>
      </c>
    </row>
    <row r="99" spans="1:15" s="203" customFormat="1" ht="12.75">
      <c r="A99" s="265" t="s">
        <v>787</v>
      </c>
      <c r="B99" s="63" t="s">
        <v>369</v>
      </c>
      <c r="C99" s="284" t="s">
        <v>279</v>
      </c>
      <c r="D99" s="71"/>
      <c r="E99" s="111" t="s">
        <v>283</v>
      </c>
      <c r="F99" s="111" t="s">
        <v>283</v>
      </c>
      <c r="G99" s="212">
        <f>'B12_Historical BS'!F41-'B12_Historical BS'!G41</f>
        <v>0</v>
      </c>
      <c r="H99" s="212">
        <f>'B12_Historical BS'!G41-'B12_Historical BS'!H41</f>
        <v>0</v>
      </c>
      <c r="I99" s="202"/>
      <c r="J99" s="112">
        <f>'B12_Historical BS'!H41-($D99*J$83/365)</f>
        <v>0</v>
      </c>
      <c r="K99" s="112">
        <f>$D99*(J$83-K$83)/365</f>
        <v>0</v>
      </c>
      <c r="L99" s="112">
        <f>$D99*(K$83-L$83)/365</f>
        <v>0</v>
      </c>
      <c r="M99" s="112">
        <f>$D99*(L$83-M$83)/365</f>
        <v>0</v>
      </c>
      <c r="N99" s="112">
        <f>$D99*(M$83-N$83)/365</f>
        <v>0</v>
      </c>
      <c r="O99" s="112">
        <f>$D99*(N$83-O$83)/365</f>
        <v>0</v>
      </c>
    </row>
    <row r="100" spans="1:15" s="203" customFormat="1" ht="12.75">
      <c r="A100" s="265" t="s">
        <v>787</v>
      </c>
      <c r="B100" s="244" t="s">
        <v>293</v>
      </c>
      <c r="C100" s="284" t="s">
        <v>280</v>
      </c>
      <c r="D100" s="72"/>
      <c r="E100" s="113" t="s">
        <v>283</v>
      </c>
      <c r="F100" s="113" t="s">
        <v>283</v>
      </c>
      <c r="G100" s="213">
        <f>'B12_Historical BS'!F20-'B12_Historical BS'!G20</f>
        <v>0</v>
      </c>
      <c r="H100" s="213">
        <f>'B12_Historical BS'!G20-'B12_Historical BS'!H20</f>
        <v>0</v>
      </c>
      <c r="I100" s="202"/>
      <c r="J100" s="114">
        <f>'B12_Historical BS'!H20-($D100*-J$83/365)</f>
        <v>0</v>
      </c>
      <c r="K100" s="114">
        <f>$D100*(-J$83-(-K$83))/365</f>
        <v>0</v>
      </c>
      <c r="L100" s="114">
        <f>$D100*(-K$83-(-L$83))/365</f>
        <v>0</v>
      </c>
      <c r="M100" s="114">
        <f>$D100*(-L$83-(-M$83))/365</f>
        <v>0</v>
      </c>
      <c r="N100" s="114">
        <f>$D100*(-M$83-(-N$83))/365</f>
        <v>0</v>
      </c>
      <c r="O100" s="114">
        <f>$D100*(-N$83-(-O$83))/365</f>
        <v>0</v>
      </c>
    </row>
    <row r="101" spans="1:15" s="203" customFormat="1" ht="12.75">
      <c r="A101" s="265" t="s">
        <v>787</v>
      </c>
      <c r="B101" s="244" t="s">
        <v>282</v>
      </c>
      <c r="C101" s="286" t="s">
        <v>281</v>
      </c>
      <c r="D101" s="73"/>
      <c r="E101" s="115" t="s">
        <v>283</v>
      </c>
      <c r="F101" s="115" t="s">
        <v>283</v>
      </c>
      <c r="G101" s="214">
        <f>SUM('B12_Historical BS'!F18,'B12_Historical BS'!F22,'B12_Historical BS'!F42,'B12_Historical BS'!F44,'B12_Historical BS'!F46,'B12_Historical BS'!F47)-SUM('B12_Historical BS'!G18,'B12_Historical BS'!G22,'B12_Historical BS'!G42,'B12_Historical BS'!G44,'B12_Historical BS'!G46,'B12_Historical BS'!G47)</f>
        <v>0</v>
      </c>
      <c r="H101" s="214">
        <f>SUM('B12_Historical BS'!G18,'B12_Historical BS'!G22,'B12_Historical BS'!G42,'B12_Historical BS'!G44,'B12_Historical BS'!G46,'B12_Historical BS'!G47)-SUM('B12_Historical BS'!H18,'B12_Historical BS'!H22,'B12_Historical BS'!H42,'B12_Historical BS'!H44,'B12_Historical BS'!H46,'B12_Historical BS'!H47)</f>
        <v>0</v>
      </c>
      <c r="I101" s="202"/>
      <c r="J101" s="116">
        <f>SUM('B12_Historical BS'!H18,'B12_Historical BS'!H22,'B12_Historical BS'!H42,'B12_Historical BS'!H44,'B12_Historical BS'!H46,'B12_Historical BS'!H47)-($D101*J$82)</f>
        <v>0</v>
      </c>
      <c r="K101" s="116">
        <f>$D101*(J82-K$82)</f>
        <v>0</v>
      </c>
      <c r="L101" s="116">
        <f>$D101*(K82-L$82)</f>
        <v>0</v>
      </c>
      <c r="M101" s="116">
        <f>$D101*(L82-M$82)</f>
        <v>0</v>
      </c>
      <c r="N101" s="116">
        <f>$D101*(M82-N$82)</f>
        <v>0</v>
      </c>
      <c r="O101" s="116">
        <f>$D101*(N82-O$82)</f>
        <v>0</v>
      </c>
    </row>
    <row r="102" spans="1:15" s="200" customFormat="1" ht="12.75">
      <c r="A102" s="198"/>
      <c r="B102" s="64" t="s">
        <v>352</v>
      </c>
      <c r="C102" s="204"/>
      <c r="D102" s="204"/>
      <c r="E102" s="309" t="s">
        <v>283</v>
      </c>
      <c r="F102" s="309" t="s">
        <v>283</v>
      </c>
      <c r="G102" s="109">
        <f>SUM(G98:G101)</f>
        <v>0</v>
      </c>
      <c r="H102" s="109">
        <f>SUM(H98:H101)</f>
        <v>0</v>
      </c>
      <c r="I102" s="205"/>
      <c r="J102" s="109">
        <f t="shared" ref="J102:O102" si="46">SUM(J98:J101)</f>
        <v>0</v>
      </c>
      <c r="K102" s="109">
        <f t="shared" si="46"/>
        <v>0</v>
      </c>
      <c r="L102" s="109">
        <f t="shared" si="46"/>
        <v>0</v>
      </c>
      <c r="M102" s="109">
        <f t="shared" si="46"/>
        <v>0</v>
      </c>
      <c r="N102" s="109">
        <f t="shared" si="46"/>
        <v>0</v>
      </c>
      <c r="O102" s="109">
        <f t="shared" si="46"/>
        <v>0</v>
      </c>
    </row>
    <row r="103" spans="1:15" s="194" customFormat="1" ht="12.75">
      <c r="A103" s="193"/>
      <c r="B103" s="56"/>
      <c r="C103" s="283"/>
      <c r="D103" s="283"/>
      <c r="E103" s="206"/>
      <c r="F103" s="206"/>
      <c r="G103" s="196"/>
      <c r="H103" s="196"/>
      <c r="I103" s="196"/>
      <c r="J103" s="206"/>
      <c r="K103" s="196"/>
      <c r="L103" s="196"/>
      <c r="M103" s="196"/>
      <c r="N103" s="196"/>
      <c r="O103" s="196"/>
    </row>
    <row r="104" spans="1:15" s="194" customFormat="1" ht="12.75">
      <c r="A104" s="193"/>
      <c r="B104" s="57" t="s">
        <v>351</v>
      </c>
      <c r="C104" s="278"/>
      <c r="D104" s="278"/>
      <c r="E104" s="58">
        <f>E$16</f>
        <v>2021</v>
      </c>
      <c r="F104" s="58">
        <f t="shared" ref="F104:H104" si="47">F$16</f>
        <v>2022</v>
      </c>
      <c r="G104" s="58">
        <f t="shared" si="47"/>
        <v>2023</v>
      </c>
      <c r="H104" s="59">
        <f t="shared" si="47"/>
        <v>2024</v>
      </c>
      <c r="I104" s="193"/>
      <c r="J104" s="59">
        <f t="shared" ref="J104:O104" si="48">J$16</f>
        <v>2025</v>
      </c>
      <c r="K104" s="57">
        <f t="shared" si="48"/>
        <v>2026</v>
      </c>
      <c r="L104" s="57">
        <f t="shared" si="48"/>
        <v>2027</v>
      </c>
      <c r="M104" s="57">
        <f t="shared" si="48"/>
        <v>2028</v>
      </c>
      <c r="N104" s="57">
        <f t="shared" si="48"/>
        <v>2029</v>
      </c>
      <c r="O104" s="57">
        <f t="shared" si="48"/>
        <v>2030</v>
      </c>
    </row>
    <row r="105" spans="1:15" s="209" customFormat="1" ht="12.75">
      <c r="A105" s="207"/>
      <c r="B105" s="65" t="s">
        <v>40</v>
      </c>
      <c r="C105" s="287"/>
      <c r="D105" s="287"/>
      <c r="E105" s="285" t="s">
        <v>283</v>
      </c>
      <c r="F105" s="285" t="s">
        <v>283</v>
      </c>
      <c r="G105" s="107">
        <f>G86</f>
        <v>0</v>
      </c>
      <c r="H105" s="107">
        <f>H86</f>
        <v>0</v>
      </c>
      <c r="I105" s="208"/>
      <c r="J105" s="108">
        <f t="shared" ref="J105:O105" si="49">J86</f>
        <v>0</v>
      </c>
      <c r="K105" s="108">
        <f t="shared" si="49"/>
        <v>0</v>
      </c>
      <c r="L105" s="108">
        <f t="shared" si="49"/>
        <v>0</v>
      </c>
      <c r="M105" s="108">
        <f t="shared" si="49"/>
        <v>0</v>
      </c>
      <c r="N105" s="108">
        <f t="shared" si="49"/>
        <v>0</v>
      </c>
      <c r="O105" s="108">
        <f t="shared" si="49"/>
        <v>0</v>
      </c>
    </row>
    <row r="106" spans="1:15" s="209" customFormat="1" ht="12.75">
      <c r="A106" s="207"/>
      <c r="B106" s="65" t="s">
        <v>44</v>
      </c>
      <c r="C106" s="287"/>
      <c r="D106" s="287"/>
      <c r="E106" s="285" t="s">
        <v>283</v>
      </c>
      <c r="F106" s="285" t="s">
        <v>283</v>
      </c>
      <c r="G106" s="107">
        <f>G94</f>
        <v>0</v>
      </c>
      <c r="H106" s="107">
        <f>H94</f>
        <v>0</v>
      </c>
      <c r="I106" s="208"/>
      <c r="J106" s="108">
        <f t="shared" ref="J106:O106" si="50">MIN(J94,0)</f>
        <v>0</v>
      </c>
      <c r="K106" s="108">
        <f t="shared" si="50"/>
        <v>0</v>
      </c>
      <c r="L106" s="108">
        <f t="shared" si="50"/>
        <v>0</v>
      </c>
      <c r="M106" s="108">
        <f t="shared" si="50"/>
        <v>0</v>
      </c>
      <c r="N106" s="108">
        <f t="shared" si="50"/>
        <v>0</v>
      </c>
      <c r="O106" s="108">
        <f t="shared" si="50"/>
        <v>0</v>
      </c>
    </row>
    <row r="107" spans="1:15" s="203" customFormat="1" ht="12.75">
      <c r="A107" s="201"/>
      <c r="B107" s="66" t="s">
        <v>346</v>
      </c>
      <c r="C107" s="288"/>
      <c r="D107" s="288"/>
      <c r="E107" s="285" t="s">
        <v>283</v>
      </c>
      <c r="F107" s="285" t="s">
        <v>283</v>
      </c>
      <c r="G107" s="108">
        <f>'B12_Historical BS'!F53-'B12_Historical BS'!G53</f>
        <v>0</v>
      </c>
      <c r="H107" s="108">
        <f>'B12_Historical BS'!G53-'B12_Historical BS'!H53</f>
        <v>0</v>
      </c>
      <c r="I107" s="202"/>
      <c r="J107" s="102"/>
      <c r="K107" s="102"/>
      <c r="L107" s="102"/>
      <c r="M107" s="102"/>
      <c r="N107" s="102"/>
      <c r="O107" s="102"/>
    </row>
    <row r="108" spans="1:15" s="203" customFormat="1" ht="12.75">
      <c r="A108" s="201"/>
      <c r="B108" s="66" t="s">
        <v>373</v>
      </c>
      <c r="C108" s="288"/>
      <c r="D108" s="288"/>
      <c r="E108" s="285" t="s">
        <v>283</v>
      </c>
      <c r="F108" s="285" t="s">
        <v>283</v>
      </c>
      <c r="G108" s="102"/>
      <c r="H108" s="102"/>
      <c r="I108" s="202"/>
      <c r="J108" s="102"/>
      <c r="K108" s="102"/>
      <c r="L108" s="102"/>
      <c r="M108" s="102"/>
      <c r="N108" s="102"/>
      <c r="O108" s="102"/>
    </row>
    <row r="109" spans="1:15" s="209" customFormat="1" ht="12.75">
      <c r="A109" s="207"/>
      <c r="B109" s="65" t="s">
        <v>370</v>
      </c>
      <c r="C109" s="287"/>
      <c r="D109" s="287"/>
      <c r="E109" s="285" t="s">
        <v>283</v>
      </c>
      <c r="F109" s="285" t="s">
        <v>283</v>
      </c>
      <c r="G109" s="107">
        <f>G102</f>
        <v>0</v>
      </c>
      <c r="H109" s="107">
        <f>H102</f>
        <v>0</v>
      </c>
      <c r="I109" s="208"/>
      <c r="J109" s="107">
        <f t="shared" ref="J109:O109" si="51">J102</f>
        <v>0</v>
      </c>
      <c r="K109" s="107">
        <f t="shared" si="51"/>
        <v>0</v>
      </c>
      <c r="L109" s="107">
        <f t="shared" si="51"/>
        <v>0</v>
      </c>
      <c r="M109" s="107">
        <f t="shared" si="51"/>
        <v>0</v>
      </c>
      <c r="N109" s="107">
        <f t="shared" si="51"/>
        <v>0</v>
      </c>
      <c r="O109" s="107">
        <f t="shared" si="51"/>
        <v>0</v>
      </c>
    </row>
    <row r="110" spans="1:15" s="200" customFormat="1" ht="12.75">
      <c r="A110" s="198"/>
      <c r="B110" s="61" t="s">
        <v>46</v>
      </c>
      <c r="C110" s="280"/>
      <c r="D110" s="280"/>
      <c r="E110" s="364" t="s">
        <v>283</v>
      </c>
      <c r="F110" s="364" t="s">
        <v>283</v>
      </c>
      <c r="G110" s="106">
        <f t="shared" ref="G110:O110" si="52">SUM(G105:G109)</f>
        <v>0</v>
      </c>
      <c r="H110" s="106">
        <f t="shared" ref="H110" si="53">SUM(H105:H109)</f>
        <v>0</v>
      </c>
      <c r="I110" s="199"/>
      <c r="J110" s="106">
        <f t="shared" si="52"/>
        <v>0</v>
      </c>
      <c r="K110" s="117">
        <f t="shared" si="52"/>
        <v>0</v>
      </c>
      <c r="L110" s="117">
        <f t="shared" si="52"/>
        <v>0</v>
      </c>
      <c r="M110" s="117">
        <f t="shared" si="52"/>
        <v>0</v>
      </c>
      <c r="N110" s="117">
        <f t="shared" si="52"/>
        <v>0</v>
      </c>
      <c r="O110" s="117">
        <f t="shared" si="52"/>
        <v>0</v>
      </c>
    </row>
    <row r="111" spans="1:15" s="203" customFormat="1" ht="12.75">
      <c r="A111" s="201"/>
      <c r="B111" s="66" t="s">
        <v>47</v>
      </c>
      <c r="C111" s="284"/>
      <c r="D111" s="284"/>
      <c r="E111" s="285" t="s">
        <v>283</v>
      </c>
      <c r="F111" s="285" t="s">
        <v>283</v>
      </c>
      <c r="G111" s="102"/>
      <c r="H111" s="102"/>
      <c r="I111" s="202"/>
      <c r="J111" s="341"/>
      <c r="K111" s="102"/>
      <c r="L111" s="102"/>
      <c r="M111" s="102"/>
      <c r="N111" s="102"/>
      <c r="O111" s="102"/>
    </row>
    <row r="112" spans="1:15" s="203" customFormat="1" ht="12.75">
      <c r="A112" s="201"/>
      <c r="B112" s="66" t="s">
        <v>347</v>
      </c>
      <c r="C112" s="288"/>
      <c r="D112" s="288"/>
      <c r="E112" s="285" t="s">
        <v>283</v>
      </c>
      <c r="F112" s="285" t="s">
        <v>283</v>
      </c>
      <c r="G112" s="102"/>
      <c r="H112" s="102"/>
      <c r="I112" s="202"/>
      <c r="J112" s="102"/>
      <c r="K112" s="102"/>
      <c r="L112" s="102"/>
      <c r="M112" s="102"/>
      <c r="N112" s="102"/>
      <c r="O112" s="102"/>
    </row>
    <row r="113" spans="1:15" s="203" customFormat="1" ht="12.75">
      <c r="A113" s="201"/>
      <c r="B113" s="66" t="s">
        <v>380</v>
      </c>
      <c r="C113" s="288"/>
      <c r="D113" s="288"/>
      <c r="E113" s="285" t="s">
        <v>283</v>
      </c>
      <c r="F113" s="285" t="s">
        <v>283</v>
      </c>
      <c r="G113" s="102"/>
      <c r="H113" s="102"/>
      <c r="I113" s="202"/>
      <c r="J113" s="102"/>
      <c r="K113" s="102"/>
      <c r="L113" s="102"/>
      <c r="M113" s="102"/>
      <c r="N113" s="102"/>
      <c r="O113" s="102"/>
    </row>
    <row r="114" spans="1:15" s="200" customFormat="1" ht="12.75">
      <c r="A114" s="198"/>
      <c r="B114" s="61" t="s">
        <v>48</v>
      </c>
      <c r="C114" s="280"/>
      <c r="D114" s="280"/>
      <c r="E114" s="364" t="s">
        <v>283</v>
      </c>
      <c r="F114" s="364" t="s">
        <v>283</v>
      </c>
      <c r="G114" s="106">
        <f t="shared" ref="G114:O114" si="54">SUM(G111:G113)</f>
        <v>0</v>
      </c>
      <c r="H114" s="106">
        <f t="shared" ref="H114" si="55">SUM(H111:H113)</f>
        <v>0</v>
      </c>
      <c r="I114" s="199"/>
      <c r="J114" s="106">
        <f t="shared" si="54"/>
        <v>0</v>
      </c>
      <c r="K114" s="117">
        <f t="shared" si="54"/>
        <v>0</v>
      </c>
      <c r="L114" s="117">
        <f t="shared" si="54"/>
        <v>0</v>
      </c>
      <c r="M114" s="117">
        <f t="shared" si="54"/>
        <v>0</v>
      </c>
      <c r="N114" s="117">
        <f t="shared" si="54"/>
        <v>0</v>
      </c>
      <c r="O114" s="117">
        <f t="shared" si="54"/>
        <v>0</v>
      </c>
    </row>
    <row r="115" spans="1:15" s="203" customFormat="1" ht="12.75">
      <c r="A115" s="201"/>
      <c r="B115" s="63" t="s">
        <v>49</v>
      </c>
      <c r="C115" s="284"/>
      <c r="D115" s="284"/>
      <c r="E115" s="285" t="s">
        <v>283</v>
      </c>
      <c r="F115" s="285" t="s">
        <v>283</v>
      </c>
      <c r="G115" s="102"/>
      <c r="H115" s="102"/>
      <c r="I115" s="202"/>
      <c r="J115" s="342"/>
      <c r="K115" s="102"/>
      <c r="L115" s="102"/>
      <c r="M115" s="102"/>
      <c r="N115" s="102"/>
      <c r="O115" s="102"/>
    </row>
    <row r="116" spans="1:15" s="203" customFormat="1" ht="12.75">
      <c r="A116" s="201"/>
      <c r="B116" s="63" t="s">
        <v>50</v>
      </c>
      <c r="C116" s="284"/>
      <c r="D116" s="284"/>
      <c r="E116" s="285" t="s">
        <v>283</v>
      </c>
      <c r="F116" s="285" t="s">
        <v>283</v>
      </c>
      <c r="G116" s="102"/>
      <c r="H116" s="102"/>
      <c r="I116" s="202"/>
      <c r="J116" s="102"/>
      <c r="K116" s="102"/>
      <c r="L116" s="102"/>
      <c r="M116" s="102"/>
      <c r="N116" s="102"/>
      <c r="O116" s="102"/>
    </row>
    <row r="117" spans="1:15" s="203" customFormat="1" ht="12.75">
      <c r="A117" s="201"/>
      <c r="B117" s="63" t="s">
        <v>51</v>
      </c>
      <c r="C117" s="284"/>
      <c r="D117" s="284"/>
      <c r="E117" s="285" t="s">
        <v>283</v>
      </c>
      <c r="F117" s="285" t="s">
        <v>283</v>
      </c>
      <c r="G117" s="102"/>
      <c r="H117" s="102"/>
      <c r="I117" s="202"/>
      <c r="J117" s="102"/>
      <c r="K117" s="102"/>
      <c r="L117" s="102"/>
      <c r="M117" s="102"/>
      <c r="N117" s="102"/>
      <c r="O117" s="102"/>
    </row>
    <row r="118" spans="1:15" s="203" customFormat="1" ht="12.75">
      <c r="A118" s="201"/>
      <c r="B118" s="65" t="s">
        <v>794</v>
      </c>
      <c r="C118" s="284"/>
      <c r="D118" s="284"/>
      <c r="E118" s="285" t="s">
        <v>283</v>
      </c>
      <c r="F118" s="285" t="s">
        <v>283</v>
      </c>
      <c r="G118" s="102"/>
      <c r="H118" s="102"/>
      <c r="I118" s="202"/>
      <c r="J118" s="102"/>
      <c r="K118" s="102"/>
      <c r="L118" s="102"/>
      <c r="M118" s="102"/>
      <c r="N118" s="102"/>
      <c r="O118" s="102"/>
    </row>
    <row r="119" spans="1:15" s="203" customFormat="1" ht="12.75">
      <c r="A119" s="201"/>
      <c r="B119" s="65" t="s">
        <v>795</v>
      </c>
      <c r="C119" s="284"/>
      <c r="D119" s="284"/>
      <c r="E119" s="285" t="s">
        <v>283</v>
      </c>
      <c r="F119" s="285" t="s">
        <v>283</v>
      </c>
      <c r="G119" s="102"/>
      <c r="H119" s="102"/>
      <c r="I119" s="202"/>
      <c r="J119" s="342"/>
      <c r="K119" s="342"/>
      <c r="L119" s="342"/>
      <c r="M119" s="342"/>
      <c r="N119" s="342"/>
      <c r="O119" s="102"/>
    </row>
    <row r="120" spans="1:15" s="203" customFormat="1" ht="12.75">
      <c r="A120" s="201"/>
      <c r="B120" s="67" t="s">
        <v>52</v>
      </c>
      <c r="C120" s="284"/>
      <c r="D120" s="284"/>
      <c r="E120" s="285" t="s">
        <v>283</v>
      </c>
      <c r="F120" s="285" t="s">
        <v>283</v>
      </c>
      <c r="G120" s="102"/>
      <c r="H120" s="102"/>
      <c r="I120" s="202"/>
      <c r="J120" s="102"/>
      <c r="K120" s="102"/>
      <c r="L120" s="102"/>
      <c r="M120" s="102"/>
      <c r="N120" s="102"/>
      <c r="O120" s="102"/>
    </row>
    <row r="121" spans="1:15" s="203" customFormat="1" ht="12.75">
      <c r="A121" s="201"/>
      <c r="B121" s="67" t="s">
        <v>53</v>
      </c>
      <c r="C121" s="284"/>
      <c r="D121" s="284"/>
      <c r="E121" s="285" t="s">
        <v>283</v>
      </c>
      <c r="F121" s="285" t="s">
        <v>283</v>
      </c>
      <c r="G121" s="102"/>
      <c r="H121" s="102"/>
      <c r="I121" s="202"/>
      <c r="J121" s="102"/>
      <c r="K121" s="102"/>
      <c r="L121" s="102"/>
      <c r="M121" s="102"/>
      <c r="N121" s="102"/>
      <c r="O121" s="102"/>
    </row>
    <row r="122" spans="1:15" s="203" customFormat="1" ht="12.75">
      <c r="A122" s="201"/>
      <c r="B122" s="66" t="s">
        <v>379</v>
      </c>
      <c r="C122" s="286"/>
      <c r="D122" s="286"/>
      <c r="E122" s="285" t="s">
        <v>283</v>
      </c>
      <c r="F122" s="285" t="s">
        <v>283</v>
      </c>
      <c r="G122" s="102"/>
      <c r="H122" s="338"/>
      <c r="I122" s="202"/>
      <c r="J122" s="102"/>
      <c r="K122" s="102"/>
      <c r="L122" s="102"/>
      <c r="M122" s="102"/>
      <c r="N122" s="102"/>
      <c r="O122" s="102"/>
    </row>
    <row r="123" spans="1:15" s="200" customFormat="1" ht="12.75">
      <c r="A123" s="198"/>
      <c r="B123" s="61" t="s">
        <v>54</v>
      </c>
      <c r="C123" s="280"/>
      <c r="D123" s="280"/>
      <c r="E123" s="364" t="s">
        <v>283</v>
      </c>
      <c r="F123" s="364" t="s">
        <v>283</v>
      </c>
      <c r="G123" s="106">
        <f>SUM(G115:G122)</f>
        <v>0</v>
      </c>
      <c r="H123" s="106">
        <f>SUM(H115:H122)</f>
        <v>0</v>
      </c>
      <c r="I123" s="199"/>
      <c r="J123" s="106">
        <f t="shared" ref="J123:O123" si="56">SUM(J115:J122)</f>
        <v>0</v>
      </c>
      <c r="K123" s="106">
        <f t="shared" si="56"/>
        <v>0</v>
      </c>
      <c r="L123" s="106">
        <f t="shared" si="56"/>
        <v>0</v>
      </c>
      <c r="M123" s="106">
        <f t="shared" si="56"/>
        <v>0</v>
      </c>
      <c r="N123" s="106">
        <f>SUM(N115:N122)</f>
        <v>0</v>
      </c>
      <c r="O123" s="106">
        <f t="shared" si="56"/>
        <v>0</v>
      </c>
    </row>
    <row r="124" spans="1:15" s="200" customFormat="1" ht="12.75">
      <c r="A124" s="198"/>
      <c r="B124" s="358" t="s">
        <v>769</v>
      </c>
      <c r="C124" s="361"/>
      <c r="D124" s="361"/>
      <c r="E124" s="362" t="s">
        <v>283</v>
      </c>
      <c r="F124" s="362" t="s">
        <v>283</v>
      </c>
      <c r="G124" s="360">
        <f t="shared" ref="G124:H124" si="57">SUM(G110,G114,G123)</f>
        <v>0</v>
      </c>
      <c r="H124" s="360">
        <f t="shared" si="57"/>
        <v>0</v>
      </c>
      <c r="I124" s="199"/>
      <c r="J124" s="360">
        <f>SUM(J110,J114,J123)</f>
        <v>0</v>
      </c>
      <c r="K124" s="360">
        <f t="shared" ref="K124:O124" si="58">SUM(K110,K114,K123)</f>
        <v>0</v>
      </c>
      <c r="L124" s="360">
        <f t="shared" si="58"/>
        <v>0</v>
      </c>
      <c r="M124" s="360">
        <f t="shared" si="58"/>
        <v>0</v>
      </c>
      <c r="N124" s="360">
        <f t="shared" si="58"/>
        <v>0</v>
      </c>
      <c r="O124" s="360">
        <f t="shared" si="58"/>
        <v>0</v>
      </c>
    </row>
    <row r="125" spans="1:15" s="203" customFormat="1" ht="12.75">
      <c r="A125" s="265" t="s">
        <v>787</v>
      </c>
      <c r="B125" s="67" t="s">
        <v>786</v>
      </c>
      <c r="C125" s="289"/>
      <c r="D125" s="289"/>
      <c r="E125" s="289" t="s">
        <v>283</v>
      </c>
      <c r="F125" s="289"/>
      <c r="G125" s="118"/>
      <c r="H125" s="118"/>
      <c r="I125" s="202"/>
      <c r="J125" s="102"/>
      <c r="K125" s="102"/>
      <c r="L125" s="102"/>
      <c r="M125" s="102"/>
      <c r="N125" s="102"/>
      <c r="O125" s="102"/>
    </row>
    <row r="126" spans="1:15" s="200" customFormat="1" ht="12.75">
      <c r="A126" s="198"/>
      <c r="B126" s="358" t="s">
        <v>55</v>
      </c>
      <c r="C126" s="361"/>
      <c r="D126" s="361"/>
      <c r="E126" s="362" t="s">
        <v>283</v>
      </c>
      <c r="F126" s="362" t="s">
        <v>283</v>
      </c>
      <c r="G126" s="360">
        <f t="shared" ref="G126:H126" si="59">SUM(G124,G125)</f>
        <v>0</v>
      </c>
      <c r="H126" s="360">
        <f t="shared" si="59"/>
        <v>0</v>
      </c>
      <c r="I126" s="199"/>
      <c r="J126" s="360">
        <f>SUM(J124,J125)</f>
        <v>0</v>
      </c>
      <c r="K126" s="360">
        <f t="shared" ref="K126:O126" si="60">SUM(K124,K125)</f>
        <v>0</v>
      </c>
      <c r="L126" s="360">
        <f t="shared" si="60"/>
        <v>0</v>
      </c>
      <c r="M126" s="360">
        <f t="shared" si="60"/>
        <v>0</v>
      </c>
      <c r="N126" s="360">
        <f t="shared" si="60"/>
        <v>0</v>
      </c>
      <c r="O126" s="360">
        <f t="shared" si="60"/>
        <v>0</v>
      </c>
    </row>
    <row r="127" spans="1:15" s="200" customFormat="1" ht="12.75">
      <c r="A127" s="198"/>
      <c r="B127" s="64" t="s">
        <v>353</v>
      </c>
      <c r="C127" s="204"/>
      <c r="D127" s="290"/>
      <c r="E127" s="309" t="s">
        <v>283</v>
      </c>
      <c r="F127" s="205">
        <f>'B12_Historical BS'!F15</f>
        <v>0</v>
      </c>
      <c r="G127" s="205">
        <f>F127+G126</f>
        <v>0</v>
      </c>
      <c r="H127" s="205">
        <f>G127+H126</f>
        <v>0</v>
      </c>
      <c r="I127" s="199"/>
      <c r="J127" s="109">
        <f>H127+J126</f>
        <v>0</v>
      </c>
      <c r="K127" s="109">
        <f t="shared" ref="K127:O127" si="61">J127+K126</f>
        <v>0</v>
      </c>
      <c r="L127" s="109">
        <f t="shared" si="61"/>
        <v>0</v>
      </c>
      <c r="M127" s="109">
        <f t="shared" si="61"/>
        <v>0</v>
      </c>
      <c r="N127" s="109">
        <f t="shared" si="61"/>
        <v>0</v>
      </c>
      <c r="O127" s="109">
        <f t="shared" si="61"/>
        <v>0</v>
      </c>
    </row>
    <row r="128" spans="1:15" s="200" customFormat="1" ht="12.75">
      <c r="A128" s="198"/>
      <c r="B128" s="323"/>
      <c r="C128" s="291"/>
      <c r="D128" s="292"/>
      <c r="E128" s="291"/>
      <c r="F128" s="293"/>
      <c r="G128" s="293"/>
      <c r="H128" s="293"/>
      <c r="I128" s="294"/>
      <c r="J128" s="295"/>
      <c r="K128" s="295"/>
      <c r="L128" s="295"/>
      <c r="M128" s="295"/>
      <c r="N128" s="295"/>
      <c r="O128" s="295"/>
    </row>
    <row r="129" spans="1:15">
      <c r="G129" s="339"/>
      <c r="J129" s="296"/>
      <c r="K129" s="296"/>
      <c r="L129" s="296"/>
      <c r="M129" s="297"/>
    </row>
    <row r="130" spans="1:15">
      <c r="H130" s="335"/>
      <c r="J130" s="216" t="str">
        <f t="shared" ref="J130:L130" si="62">IF(J127&lt;0,"negative cash balance","")</f>
        <v/>
      </c>
      <c r="K130" s="216" t="str">
        <f t="shared" si="62"/>
        <v/>
      </c>
      <c r="L130" s="216" t="str">
        <f t="shared" si="62"/>
        <v/>
      </c>
      <c r="M130" s="216" t="str">
        <f>IF(M127&lt;0,"negative cash balance","")</f>
        <v/>
      </c>
      <c r="N130" s="216" t="str">
        <f t="shared" ref="N130:O130" si="63">IF(N127&lt;0,"negative cash balance","")</f>
        <v/>
      </c>
      <c r="O130" s="216" t="str">
        <f t="shared" si="63"/>
        <v/>
      </c>
    </row>
    <row r="131" spans="1:15">
      <c r="E131" s="146"/>
      <c r="F131" s="146"/>
      <c r="G131" s="146"/>
      <c r="H131" s="146"/>
    </row>
    <row r="133" spans="1:15">
      <c r="B133" s="57" t="s">
        <v>722</v>
      </c>
      <c r="C133" s="279"/>
      <c r="D133" s="279"/>
      <c r="E133" s="58">
        <f>E$16</f>
        <v>2021</v>
      </c>
      <c r="F133" s="58">
        <f t="shared" ref="F133:H133" si="64">F$16</f>
        <v>2022</v>
      </c>
      <c r="G133" s="58">
        <f t="shared" si="64"/>
        <v>2023</v>
      </c>
      <c r="H133" s="58">
        <f t="shared" si="64"/>
        <v>2024</v>
      </c>
      <c r="I133" s="193"/>
      <c r="J133" s="59">
        <f t="shared" ref="J133:O133" si="65">J$16</f>
        <v>2025</v>
      </c>
      <c r="K133" s="59">
        <f t="shared" si="65"/>
        <v>2026</v>
      </c>
      <c r="L133" s="59">
        <f t="shared" si="65"/>
        <v>2027</v>
      </c>
      <c r="M133" s="59">
        <f t="shared" si="65"/>
        <v>2028</v>
      </c>
      <c r="N133" s="59">
        <f t="shared" si="65"/>
        <v>2029</v>
      </c>
      <c r="O133" s="59">
        <f t="shared" si="65"/>
        <v>2030</v>
      </c>
    </row>
    <row r="134" spans="1:15">
      <c r="B134" s="66" t="s">
        <v>78</v>
      </c>
      <c r="C134" s="298"/>
      <c r="D134" s="299"/>
      <c r="E134" s="113" t="s">
        <v>283</v>
      </c>
      <c r="F134" s="330" t="s">
        <v>283</v>
      </c>
      <c r="G134" s="329">
        <f>-'B12_Historical BS'!G56</f>
        <v>0</v>
      </c>
      <c r="H134" s="330">
        <f>-'B12_Historical BS'!H56</f>
        <v>0</v>
      </c>
      <c r="J134" s="245">
        <f>SUM(H134,H135)</f>
        <v>0</v>
      </c>
      <c r="K134" s="245">
        <f>SUM(J134,J135)</f>
        <v>0</v>
      </c>
      <c r="L134" s="245">
        <f>SUM(K134,K135)</f>
        <v>0</v>
      </c>
      <c r="M134" s="245">
        <f>SUM(L134,L135)</f>
        <v>0</v>
      </c>
      <c r="N134" s="245">
        <f>SUM(M134,M135)</f>
        <v>0</v>
      </c>
      <c r="O134" s="245">
        <f>SUM(N134,N135)</f>
        <v>0</v>
      </c>
    </row>
    <row r="135" spans="1:15">
      <c r="B135" s="343" t="s">
        <v>796</v>
      </c>
      <c r="C135" s="298"/>
      <c r="D135" s="299"/>
      <c r="E135" s="113" t="s">
        <v>283</v>
      </c>
      <c r="F135" s="330" t="s">
        <v>283</v>
      </c>
      <c r="G135" s="113" t="s">
        <v>283</v>
      </c>
      <c r="H135" s="345" t="s">
        <v>283</v>
      </c>
      <c r="J135" s="246">
        <f t="shared" ref="J135:O135" si="66">J118</f>
        <v>0</v>
      </c>
      <c r="K135" s="246">
        <f t="shared" si="66"/>
        <v>0</v>
      </c>
      <c r="L135" s="246">
        <f t="shared" si="66"/>
        <v>0</v>
      </c>
      <c r="M135" s="246">
        <f t="shared" si="66"/>
        <v>0</v>
      </c>
      <c r="N135" s="246">
        <f t="shared" si="66"/>
        <v>0</v>
      </c>
      <c r="O135" s="246">
        <f t="shared" si="66"/>
        <v>0</v>
      </c>
    </row>
    <row r="136" spans="1:15">
      <c r="A136" s="265" t="s">
        <v>787</v>
      </c>
      <c r="B136" s="66" t="s">
        <v>803</v>
      </c>
      <c r="C136" s="298"/>
      <c r="D136" s="299"/>
      <c r="E136" s="113" t="s">
        <v>283</v>
      </c>
      <c r="F136" s="331" t="s">
        <v>283</v>
      </c>
      <c r="G136" s="113">
        <f>-'B12_Historical BS'!G57</f>
        <v>0</v>
      </c>
      <c r="H136" s="346">
        <f>-'B12_Historical BS'!H57</f>
        <v>0</v>
      </c>
      <c r="J136" s="388">
        <f>H136+J119</f>
        <v>0</v>
      </c>
      <c r="K136" s="388">
        <f>J136+K119</f>
        <v>0</v>
      </c>
      <c r="L136" s="388">
        <f>K136+L119</f>
        <v>0</v>
      </c>
      <c r="M136" s="388">
        <f t="shared" ref="M136:O136" si="67">L136+M119</f>
        <v>0</v>
      </c>
      <c r="N136" s="388">
        <f t="shared" si="67"/>
        <v>0</v>
      </c>
      <c r="O136" s="388">
        <f t="shared" si="67"/>
        <v>0</v>
      </c>
    </row>
    <row r="137" spans="1:15">
      <c r="A137" s="265" t="s">
        <v>787</v>
      </c>
      <c r="B137" s="343" t="s">
        <v>804</v>
      </c>
      <c r="C137" s="298"/>
      <c r="D137" s="299"/>
      <c r="E137" s="113" t="s">
        <v>283</v>
      </c>
      <c r="F137" s="331" t="s">
        <v>283</v>
      </c>
      <c r="G137" s="113">
        <f>-'B12_Historical BS'!G58</f>
        <v>0</v>
      </c>
      <c r="H137" s="346">
        <f>-'B12_Historical BS'!H58</f>
        <v>0</v>
      </c>
      <c r="J137" s="342">
        <f>H137</f>
        <v>0</v>
      </c>
      <c r="K137" s="342">
        <f>J137</f>
        <v>0</v>
      </c>
      <c r="L137" s="342">
        <f>K137</f>
        <v>0</v>
      </c>
      <c r="M137" s="342">
        <f>L137</f>
        <v>0</v>
      </c>
      <c r="N137" s="342">
        <f>M137</f>
        <v>0</v>
      </c>
      <c r="O137" s="342">
        <f>N137</f>
        <v>0</v>
      </c>
    </row>
    <row r="138" spans="1:15">
      <c r="B138" s="65" t="s">
        <v>717</v>
      </c>
      <c r="C138" s="298"/>
      <c r="D138" s="299"/>
      <c r="E138" s="113" t="s">
        <v>283</v>
      </c>
      <c r="F138" s="330" t="s">
        <v>283</v>
      </c>
      <c r="G138" s="329">
        <f>-'B12_Historical BS'!G59</f>
        <v>0</v>
      </c>
      <c r="H138" s="330">
        <f>-'B12_Historical BS'!H59</f>
        <v>0</v>
      </c>
      <c r="J138" s="246">
        <f>SUM(H138:H139,H140)</f>
        <v>0</v>
      </c>
      <c r="K138" s="246">
        <f>SUM(J138:J139,J140)</f>
        <v>0</v>
      </c>
      <c r="L138" s="246">
        <f>SUM(K138:K139,K140)</f>
        <v>0</v>
      </c>
      <c r="M138" s="246">
        <f>SUM(L138:L139,L140)</f>
        <v>0</v>
      </c>
      <c r="N138" s="246">
        <f>SUM(M138:M139,M140)</f>
        <v>0</v>
      </c>
      <c r="O138" s="246">
        <f>SUM(N138:N139,N140)</f>
        <v>0</v>
      </c>
    </row>
    <row r="139" spans="1:15">
      <c r="B139" s="217" t="s">
        <v>718</v>
      </c>
      <c r="C139" s="298"/>
      <c r="D139" s="299"/>
      <c r="E139" s="247" t="s">
        <v>283</v>
      </c>
      <c r="F139" s="331" t="s">
        <v>283</v>
      </c>
      <c r="G139" s="329">
        <f>-'B12_Historical BS'!G60</f>
        <v>0</v>
      </c>
      <c r="H139" s="331">
        <f>-'B12_Historical BS'!H60</f>
        <v>0</v>
      </c>
      <c r="J139" s="246">
        <f t="shared" ref="J139:O139" si="68">J95</f>
        <v>0</v>
      </c>
      <c r="K139" s="246">
        <f t="shared" si="68"/>
        <v>0</v>
      </c>
      <c r="L139" s="246">
        <f t="shared" si="68"/>
        <v>0</v>
      </c>
      <c r="M139" s="246">
        <f t="shared" si="68"/>
        <v>0</v>
      </c>
      <c r="N139" s="246">
        <f t="shared" si="68"/>
        <v>0</v>
      </c>
      <c r="O139" s="246">
        <f t="shared" si="68"/>
        <v>0</v>
      </c>
    </row>
    <row r="140" spans="1:15">
      <c r="B140" s="66" t="s">
        <v>720</v>
      </c>
      <c r="E140" s="247" t="s">
        <v>283</v>
      </c>
      <c r="F140" s="331" t="s">
        <v>283</v>
      </c>
      <c r="G140" s="329">
        <f>G121</f>
        <v>0</v>
      </c>
      <c r="H140" s="331">
        <f>H121</f>
        <v>0</v>
      </c>
      <c r="J140" s="246">
        <f t="shared" ref="J140:O140" si="69">J121</f>
        <v>0</v>
      </c>
      <c r="K140" s="246">
        <f t="shared" si="69"/>
        <v>0</v>
      </c>
      <c r="L140" s="246">
        <f t="shared" si="69"/>
        <v>0</v>
      </c>
      <c r="M140" s="246">
        <f t="shared" si="69"/>
        <v>0</v>
      </c>
      <c r="N140" s="246">
        <f t="shared" si="69"/>
        <v>0</v>
      </c>
      <c r="O140" s="246">
        <f t="shared" si="69"/>
        <v>0</v>
      </c>
    </row>
    <row r="141" spans="1:15">
      <c r="B141" s="64" t="s">
        <v>719</v>
      </c>
      <c r="C141" s="300"/>
      <c r="D141" s="300"/>
      <c r="E141" s="248" t="s">
        <v>283</v>
      </c>
      <c r="F141" s="248" t="s">
        <v>283</v>
      </c>
      <c r="G141" s="264">
        <f>SUM(G134:G140)</f>
        <v>0</v>
      </c>
      <c r="H141" s="264">
        <f>SUM(H134:H140)</f>
        <v>0</v>
      </c>
      <c r="J141" s="249">
        <f t="shared" ref="J141:O141" si="70">SUM(J134:J140)</f>
        <v>0</v>
      </c>
      <c r="K141" s="249">
        <f t="shared" si="70"/>
        <v>0</v>
      </c>
      <c r="L141" s="249">
        <f t="shared" si="70"/>
        <v>0</v>
      </c>
      <c r="M141" s="249">
        <f t="shared" si="70"/>
        <v>0</v>
      </c>
      <c r="N141" s="249">
        <f t="shared" si="70"/>
        <v>0</v>
      </c>
      <c r="O141" s="249">
        <f t="shared" si="70"/>
        <v>0</v>
      </c>
    </row>
    <row r="142" spans="1:15">
      <c r="B142" s="44"/>
      <c r="H142" s="301"/>
      <c r="J142" s="44"/>
      <c r="K142" s="44"/>
      <c r="L142" s="44"/>
      <c r="M142" s="44"/>
      <c r="N142" s="44"/>
      <c r="O142" s="44"/>
    </row>
    <row r="143" spans="1:15">
      <c r="B143" s="57" t="s">
        <v>730</v>
      </c>
      <c r="C143" s="279"/>
      <c r="D143" s="279"/>
      <c r="E143" s="58">
        <f>E$16</f>
        <v>2021</v>
      </c>
      <c r="F143" s="58">
        <f t="shared" ref="F143:H143" si="71">F$16</f>
        <v>2022</v>
      </c>
      <c r="G143" s="58">
        <f t="shared" si="71"/>
        <v>2023</v>
      </c>
      <c r="H143" s="59">
        <f t="shared" si="71"/>
        <v>2024</v>
      </c>
      <c r="J143" s="57">
        <v>2025</v>
      </c>
      <c r="K143" s="59">
        <f t="shared" ref="K143:O143" si="72">K$16</f>
        <v>2026</v>
      </c>
      <c r="L143" s="59">
        <f t="shared" si="72"/>
        <v>2027</v>
      </c>
      <c r="M143" s="59">
        <f t="shared" si="72"/>
        <v>2028</v>
      </c>
      <c r="N143" s="59">
        <f t="shared" si="72"/>
        <v>2029</v>
      </c>
      <c r="O143" s="59">
        <f t="shared" si="72"/>
        <v>2030</v>
      </c>
    </row>
    <row r="144" spans="1:15">
      <c r="B144" s="250" t="s">
        <v>729</v>
      </c>
      <c r="C144" s="303"/>
      <c r="D144" s="299"/>
      <c r="E144" s="113" t="s">
        <v>283</v>
      </c>
      <c r="F144" s="113" t="s">
        <v>283</v>
      </c>
      <c r="G144" s="333">
        <f>SUM(G134,G135)</f>
        <v>0</v>
      </c>
      <c r="H144" s="333">
        <f>SUM(H134,H135)</f>
        <v>0</v>
      </c>
      <c r="I144" s="136"/>
      <c r="J144" s="260">
        <f t="shared" ref="J144:O144" si="73">SUM(J134,J135)</f>
        <v>0</v>
      </c>
      <c r="K144" s="260">
        <f t="shared" si="73"/>
        <v>0</v>
      </c>
      <c r="L144" s="260">
        <f t="shared" si="73"/>
        <v>0</v>
      </c>
      <c r="M144" s="260">
        <f t="shared" si="73"/>
        <v>0</v>
      </c>
      <c r="N144" s="260">
        <f t="shared" si="73"/>
        <v>0</v>
      </c>
      <c r="O144" s="260">
        <f t="shared" si="73"/>
        <v>0</v>
      </c>
    </row>
    <row r="145" spans="1:26">
      <c r="B145" s="344" t="s">
        <v>779</v>
      </c>
      <c r="C145" s="304">
        <v>0.5</v>
      </c>
      <c r="D145" s="305"/>
      <c r="E145" s="235" t="s">
        <v>283</v>
      </c>
      <c r="F145" s="235" t="s">
        <v>283</v>
      </c>
      <c r="G145" s="261">
        <f>IF(G136&lt;=$C$145*G134,G136,$C$145*G134)</f>
        <v>0</v>
      </c>
      <c r="H145" s="261">
        <f>IF(H136&lt;=$C$145*H134,H136,$C$145*H134)</f>
        <v>0</v>
      </c>
      <c r="I145" s="306"/>
      <c r="J145" s="334">
        <f>IF(SUM(J136,J137)&lt;$C145*SUM(J134,J135), SUM(J136,J137), $C145*SUM(J134,J135))</f>
        <v>0</v>
      </c>
      <c r="K145" s="334">
        <f t="shared" ref="K145:O145" si="74">IF(SUM(K136,K137)&lt;$C145*SUM(K134,K135), SUM(K136,K137), $C145*SUM(K134,K135))</f>
        <v>0</v>
      </c>
      <c r="L145" s="334">
        <f t="shared" si="74"/>
        <v>0</v>
      </c>
      <c r="M145" s="334">
        <f t="shared" si="74"/>
        <v>0</v>
      </c>
      <c r="N145" s="334">
        <f t="shared" si="74"/>
        <v>0</v>
      </c>
      <c r="O145" s="334">
        <f t="shared" si="74"/>
        <v>0</v>
      </c>
    </row>
    <row r="146" spans="1:26" ht="15">
      <c r="B146" s="251" t="s">
        <v>731</v>
      </c>
      <c r="C146" s="307"/>
      <c r="D146" s="308"/>
      <c r="E146" s="252"/>
      <c r="F146" s="252"/>
      <c r="G146" s="262">
        <f>SUM(G144,G145)</f>
        <v>0</v>
      </c>
      <c r="H146" s="262">
        <f>SUM(H144,H145)</f>
        <v>0</v>
      </c>
      <c r="I146" s="136"/>
      <c r="J146" s="262">
        <f>SUM(J144,J145)</f>
        <v>0</v>
      </c>
      <c r="K146" s="262">
        <f t="shared" ref="K146:O146" si="75">SUM(K144,K145)</f>
        <v>0</v>
      </c>
      <c r="L146" s="262">
        <f t="shared" si="75"/>
        <v>0</v>
      </c>
      <c r="M146" s="262">
        <f t="shared" si="75"/>
        <v>0</v>
      </c>
      <c r="N146" s="262">
        <f t="shared" si="75"/>
        <v>0</v>
      </c>
      <c r="O146" s="262">
        <f t="shared" si="75"/>
        <v>0</v>
      </c>
    </row>
    <row r="147" spans="1:26">
      <c r="B147" s="250" t="s">
        <v>732</v>
      </c>
      <c r="C147" s="304">
        <v>0.5</v>
      </c>
      <c r="D147" s="299"/>
      <c r="E147" s="113" t="s">
        <v>283</v>
      </c>
      <c r="F147" s="113" t="s">
        <v>283</v>
      </c>
      <c r="G147" s="263">
        <f>G146*$C147</f>
        <v>0</v>
      </c>
      <c r="H147" s="263">
        <f>H146*$C147</f>
        <v>0</v>
      </c>
      <c r="I147" s="136"/>
      <c r="J147" s="263">
        <f>J146*$C147</f>
        <v>0</v>
      </c>
      <c r="K147" s="263">
        <f t="shared" ref="K147:O147" si="76">K146*$C147</f>
        <v>0</v>
      </c>
      <c r="L147" s="263">
        <f t="shared" si="76"/>
        <v>0</v>
      </c>
      <c r="M147" s="263">
        <f t="shared" si="76"/>
        <v>0</v>
      </c>
      <c r="N147" s="263">
        <f t="shared" si="76"/>
        <v>0</v>
      </c>
      <c r="O147" s="263">
        <f t="shared" si="76"/>
        <v>0</v>
      </c>
    </row>
    <row r="148" spans="1:26">
      <c r="B148" s="250" t="s">
        <v>719</v>
      </c>
      <c r="C148" s="302"/>
      <c r="D148" s="299"/>
      <c r="E148" s="113" t="s">
        <v>283</v>
      </c>
      <c r="F148" s="113" t="s">
        <v>283</v>
      </c>
      <c r="G148" s="263">
        <f>G141</f>
        <v>0</v>
      </c>
      <c r="H148" s="263">
        <f>H141</f>
        <v>0</v>
      </c>
      <c r="I148" s="136"/>
      <c r="J148" s="263">
        <f t="shared" ref="J148:O148" si="77">J141</f>
        <v>0</v>
      </c>
      <c r="K148" s="263">
        <f t="shared" si="77"/>
        <v>0</v>
      </c>
      <c r="L148" s="263">
        <f t="shared" si="77"/>
        <v>0</v>
      </c>
      <c r="M148" s="263">
        <f t="shared" si="77"/>
        <v>0</v>
      </c>
      <c r="N148" s="263">
        <f t="shared" si="77"/>
        <v>0</v>
      </c>
      <c r="O148" s="263">
        <f t="shared" si="77"/>
        <v>0</v>
      </c>
    </row>
    <row r="149" spans="1:26">
      <c r="B149" s="358" t="s">
        <v>734</v>
      </c>
      <c r="C149" s="362"/>
      <c r="D149" s="362"/>
      <c r="E149" s="363"/>
      <c r="F149" s="363"/>
      <c r="G149" s="363" t="str">
        <f>IF(G148&lt;G147,"yes - OR 725a","")</f>
        <v/>
      </c>
      <c r="H149" s="363" t="str">
        <f>IF(H148&lt;H147,"yes - OR 725a","")</f>
        <v/>
      </c>
      <c r="I149" s="136"/>
      <c r="J149" s="363" t="str">
        <f>IF(J148&lt;J147,"yes - OR 725a","")</f>
        <v/>
      </c>
      <c r="K149" s="363" t="str">
        <f t="shared" ref="K149" si="78">IF(K148&lt;K147,"yes - OR 725a","")</f>
        <v/>
      </c>
      <c r="L149" s="363" t="str">
        <f t="shared" ref="L149" si="79">IF(L148&lt;L147,"yes - OR 725a","")</f>
        <v/>
      </c>
      <c r="M149" s="363" t="str">
        <f t="shared" ref="M149" si="80">IF(M148&lt;M147,"yes - OR 725a","")</f>
        <v/>
      </c>
      <c r="N149" s="363" t="str">
        <f t="shared" ref="N149" si="81">IF(N148&lt;N147,"yes - OR 725a","")</f>
        <v/>
      </c>
      <c r="O149" s="363" t="str">
        <f t="shared" ref="O149" si="82">IF(O148&lt;O147,"yes - OR 725a","")</f>
        <v/>
      </c>
    </row>
    <row r="150" spans="1:26">
      <c r="B150" s="64" t="s">
        <v>733</v>
      </c>
      <c r="C150" s="309"/>
      <c r="D150" s="309"/>
      <c r="E150" s="215"/>
      <c r="F150" s="215"/>
      <c r="G150" s="215" t="str">
        <f>IF(SUM(G134:G136,G138:G140)&lt;0,"yes - OR 725b","")</f>
        <v/>
      </c>
      <c r="H150" s="215" t="str">
        <f>IF(SUM(H134:H136,H138:H140)&lt;0,"yes - OR 725b","")</f>
        <v/>
      </c>
      <c r="I150" s="310"/>
      <c r="J150" s="215" t="str">
        <f>IF(J141&lt;0,"yes - OR 725b","")</f>
        <v/>
      </c>
      <c r="K150" s="215" t="str">
        <f t="shared" ref="K150:O150" si="83">IF(K141&lt;0,"yes - OR 725b","")</f>
        <v/>
      </c>
      <c r="L150" s="215" t="str">
        <f t="shared" si="83"/>
        <v/>
      </c>
      <c r="M150" s="215" t="str">
        <f t="shared" si="83"/>
        <v/>
      </c>
      <c r="N150" s="215" t="str">
        <f t="shared" si="83"/>
        <v/>
      </c>
      <c r="O150" s="215" t="str">
        <f t="shared" si="83"/>
        <v/>
      </c>
    </row>
    <row r="151" spans="1:26">
      <c r="D151" s="191"/>
      <c r="E151" s="310"/>
      <c r="F151" s="310"/>
      <c r="G151" s="310"/>
    </row>
    <row r="153" spans="1:26">
      <c r="B153" s="44" t="s">
        <v>341</v>
      </c>
      <c r="C153" s="68"/>
      <c r="D153" s="68"/>
      <c r="E153" s="43">
        <f>'B12_Historical BS'!E15</f>
        <v>0</v>
      </c>
      <c r="F153" s="43"/>
      <c r="G153" s="43">
        <f>'B12_Historical BS'!G15</f>
        <v>0</v>
      </c>
      <c r="H153" s="43">
        <f>'B12_Historical BS'!H15</f>
        <v>0</v>
      </c>
    </row>
    <row r="154" spans="1:26">
      <c r="B154" s="44" t="s">
        <v>342</v>
      </c>
      <c r="C154" s="68"/>
      <c r="D154" s="68"/>
      <c r="E154" s="69" t="e">
        <f>IF(ROUND(E127-E153,0)=0,"ok","Error")</f>
        <v>#VALUE!</v>
      </c>
      <c r="F154" s="69"/>
      <c r="G154" s="69" t="str">
        <f>IF(ROUND(G127-G153,0)=0,"ok","Error")</f>
        <v>ok</v>
      </c>
      <c r="H154" s="69" t="str">
        <f>IF(ROUND(H127-H153,0)=0,"ok","Error")</f>
        <v>ok</v>
      </c>
    </row>
    <row r="155" spans="1:26">
      <c r="B155" s="44" t="s">
        <v>721</v>
      </c>
      <c r="C155" s="68"/>
      <c r="D155" s="68"/>
      <c r="E155" s="43"/>
      <c r="F155" s="43"/>
      <c r="G155" s="43">
        <f>-'B12_Historical BS'!G61</f>
        <v>0</v>
      </c>
      <c r="H155" s="43">
        <f>-'B12_Historical BS'!H61</f>
        <v>0</v>
      </c>
    </row>
    <row r="156" spans="1:26">
      <c r="B156" s="44"/>
      <c r="C156" s="68"/>
      <c r="D156" s="68"/>
      <c r="E156" s="44"/>
      <c r="F156" s="44"/>
      <c r="G156" s="69" t="str">
        <f>IF(ROUND(G141-G155,0)=0,"ok","Error")</f>
        <v>ok</v>
      </c>
      <c r="H156" s="69" t="str">
        <f>IF(ROUND(H141-H155,0)=0,"ok","Error")</f>
        <v>ok</v>
      </c>
    </row>
    <row r="158" spans="1:26" s="134" customFormat="1" ht="12.6" customHeight="1">
      <c r="A158" s="148" t="s">
        <v>405</v>
      </c>
      <c r="B158" s="149"/>
      <c r="C158" s="165"/>
      <c r="D158" s="151"/>
      <c r="E158" s="152"/>
      <c r="F158" s="152"/>
      <c r="G158" s="152"/>
      <c r="H158" s="153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254" spans="5:5">
      <c r="E254" s="332"/>
    </row>
  </sheetData>
  <sheetProtection algorithmName="SHA-512" hashValue="sNMKVFJX9TjvBoaNp1cqr61GRSGW8VcWqbpfLmFyBP0guxkp4ar4tG3XI12lwdA1TxxCLVbNOg1qyrGIi+XfiA==" saltValue="fJDsacQUMrpHMG4ecBEuYw==" spinCount="100000" sheet="1" objects="1" scenarios="1"/>
  <protectedRanges>
    <protectedRange sqref="D98:D101" name="ChangeInNWC_Input"/>
    <protectedRange sqref="J89:O92" name="OPEXtoEBT_Input"/>
    <protectedRange sqref="J81:O81" name="RevenuesFromOther_Input"/>
    <protectedRange sqref="C17 J24:O25 J27:O28 J30:O31 J33:O34 J36:O37 J39:O40 J42:O43 J45:O46 J48:O49 J51:O52 J54:O55 J57:O58 J60:O61 J63:O64 J66:O67 J69:O70 J72:O73 J75:O76 J21:O22 J18:O19" name="Price Volume Method_Input"/>
    <protectedRange sqref="J79:O79" name="TopDownPlanning_Input"/>
    <protectedRange sqref="C94:D94" name="Taxes_Input"/>
    <protectedRange sqref="G108:H108 J107:O108 G111:H113 J111:O113 G115:H122 J115:O117 J125:O125 J120:O122 J118:K119 M118:O119 J136:O136" name="CashFlows_Input"/>
    <protectedRange sqref="J83:O85" name="OPEXtoEBT_Input_1"/>
    <protectedRange sqref="J87:O87" name="OPEXtoEBT_Input_2"/>
    <protectedRange sqref="L118:L119" name="CashFlows_Input_1"/>
  </protectedRanges>
  <conditionalFormatting sqref="E85 G85">
    <cfRule type="expression" dxfId="259" priority="576">
      <formula>ISBLANK(E85)</formula>
    </cfRule>
  </conditionalFormatting>
  <conditionalFormatting sqref="E87 G87">
    <cfRule type="expression" dxfId="258" priority="575">
      <formula>ISBLANK(E87)</formula>
    </cfRule>
  </conditionalFormatting>
  <conditionalFormatting sqref="E90 G90">
    <cfRule type="expression" dxfId="257" priority="574">
      <formula>ISBLANK(E90)</formula>
    </cfRule>
  </conditionalFormatting>
  <conditionalFormatting sqref="E94 G94">
    <cfRule type="expression" dxfId="256" priority="572">
      <formula>ISBLANK(E94)</formula>
    </cfRule>
  </conditionalFormatting>
  <conditionalFormatting sqref="F90">
    <cfRule type="expression" dxfId="255" priority="561">
      <formula>ISBLANK(F90)</formula>
    </cfRule>
  </conditionalFormatting>
  <conditionalFormatting sqref="F87">
    <cfRule type="expression" dxfId="254" priority="562">
      <formula>ISBLANK(F87)</formula>
    </cfRule>
  </conditionalFormatting>
  <conditionalFormatting sqref="F94">
    <cfRule type="expression" dxfId="253" priority="559">
      <formula>ISBLANK(F94)</formula>
    </cfRule>
  </conditionalFormatting>
  <conditionalFormatting sqref="C85:D85">
    <cfRule type="expression" dxfId="252" priority="558">
      <formula>ISBLANK(C85)</formula>
    </cfRule>
  </conditionalFormatting>
  <conditionalFormatting sqref="C87:D87">
    <cfRule type="expression" dxfId="251" priority="557">
      <formula>ISBLANK(C87)</formula>
    </cfRule>
  </conditionalFormatting>
  <conditionalFormatting sqref="C90:D90">
    <cfRule type="expression" dxfId="250" priority="556">
      <formula>ISBLANK(C90)</formula>
    </cfRule>
  </conditionalFormatting>
  <conditionalFormatting sqref="C94:D94">
    <cfRule type="expression" dxfId="249" priority="555">
      <formula>ISBLANK(C94)</formula>
    </cfRule>
  </conditionalFormatting>
  <conditionalFormatting sqref="D98:D101">
    <cfRule type="expression" dxfId="248" priority="553">
      <formula>D98=""</formula>
    </cfRule>
  </conditionalFormatting>
  <conditionalFormatting sqref="E84 G84">
    <cfRule type="expression" dxfId="247" priority="549">
      <formula>ISBLANK(E84)</formula>
    </cfRule>
  </conditionalFormatting>
  <conditionalFormatting sqref="F84">
    <cfRule type="expression" dxfId="246" priority="548">
      <formula>ISBLANK(F84)</formula>
    </cfRule>
  </conditionalFormatting>
  <conditionalFormatting sqref="C84:D84">
    <cfRule type="expression" dxfId="245" priority="547">
      <formula>ISBLANK(C84)</formula>
    </cfRule>
  </conditionalFormatting>
  <conditionalFormatting sqref="E83 G83">
    <cfRule type="expression" dxfId="244" priority="546">
      <formula>ISBLANK(E83)</formula>
    </cfRule>
  </conditionalFormatting>
  <conditionalFormatting sqref="F83">
    <cfRule type="expression" dxfId="243" priority="545">
      <formula>ISBLANK(F83)</formula>
    </cfRule>
  </conditionalFormatting>
  <conditionalFormatting sqref="C83:D83">
    <cfRule type="expression" dxfId="242" priority="544">
      <formula>ISBLANK(C83)</formula>
    </cfRule>
  </conditionalFormatting>
  <conditionalFormatting sqref="C92:D92">
    <cfRule type="expression" dxfId="241" priority="538">
      <formula>ISBLANK(C92)</formula>
    </cfRule>
  </conditionalFormatting>
  <conditionalFormatting sqref="H87">
    <cfRule type="expression" dxfId="240" priority="528">
      <formula>ISBLANK(H87)</formula>
    </cfRule>
  </conditionalFormatting>
  <conditionalFormatting sqref="E91 G91">
    <cfRule type="expression" dxfId="239" priority="543">
      <formula>ISBLANK(E91)</formula>
    </cfRule>
  </conditionalFormatting>
  <conditionalFormatting sqref="F91">
    <cfRule type="expression" dxfId="238" priority="542">
      <formula>ISBLANK(F91)</formula>
    </cfRule>
  </conditionalFormatting>
  <conditionalFormatting sqref="C91:D91">
    <cfRule type="expression" dxfId="237" priority="541">
      <formula>ISBLANK(C91)</formula>
    </cfRule>
  </conditionalFormatting>
  <conditionalFormatting sqref="E92 G92">
    <cfRule type="expression" dxfId="236" priority="540">
      <formula>ISBLANK(E92)</formula>
    </cfRule>
  </conditionalFormatting>
  <conditionalFormatting sqref="F92">
    <cfRule type="expression" dxfId="235" priority="539">
      <formula>ISBLANK(F92)</formula>
    </cfRule>
  </conditionalFormatting>
  <conditionalFormatting sqref="H92">
    <cfRule type="expression" dxfId="234" priority="522">
      <formula>ISBLANK(H92)</formula>
    </cfRule>
  </conditionalFormatting>
  <conditionalFormatting sqref="H90">
    <cfRule type="expression" dxfId="233" priority="527">
      <formula>ISBLANK(H90)</formula>
    </cfRule>
  </conditionalFormatting>
  <conditionalFormatting sqref="H94">
    <cfRule type="expression" dxfId="232" priority="526">
      <formula>ISBLANK(H94)</formula>
    </cfRule>
  </conditionalFormatting>
  <conditionalFormatting sqref="H84">
    <cfRule type="expression" dxfId="231" priority="525">
      <formula>ISBLANK(H84)</formula>
    </cfRule>
  </conditionalFormatting>
  <conditionalFormatting sqref="H83">
    <cfRule type="expression" dxfId="230" priority="524">
      <formula>ISBLANK(H83)</formula>
    </cfRule>
  </conditionalFormatting>
  <conditionalFormatting sqref="H91">
    <cfRule type="expression" dxfId="229" priority="523">
      <formula>ISBLANK(H91)</formula>
    </cfRule>
  </conditionalFormatting>
  <conditionalFormatting sqref="C81">
    <cfRule type="expression" dxfId="228" priority="519">
      <formula>ISBLANK(C81)</formula>
    </cfRule>
  </conditionalFormatting>
  <conditionalFormatting sqref="J80:O80">
    <cfRule type="expression" dxfId="227" priority="483">
      <formula>ISBLANK(J80)</formula>
    </cfRule>
  </conditionalFormatting>
  <conditionalFormatting sqref="C80">
    <cfRule type="expression" dxfId="226" priority="482">
      <formula>ISBLANK(C80)</formula>
    </cfRule>
  </conditionalFormatting>
  <conditionalFormatting sqref="C79">
    <cfRule type="expression" dxfId="225" priority="480">
      <formula>ISBLANK(C79)</formula>
    </cfRule>
  </conditionalFormatting>
  <conditionalFormatting sqref="C19">
    <cfRule type="expression" dxfId="224" priority="478">
      <formula>ISBLANK(C19)</formula>
    </cfRule>
  </conditionalFormatting>
  <conditionalFormatting sqref="C18">
    <cfRule type="expression" dxfId="223" priority="476">
      <formula>ISBLANK(C18)</formula>
    </cfRule>
  </conditionalFormatting>
  <conditionalFormatting sqref="J17:O17">
    <cfRule type="expression" dxfId="222" priority="475">
      <formula>ISBLANK(J17)</formula>
    </cfRule>
  </conditionalFormatting>
  <conditionalFormatting sqref="C17">
    <cfRule type="cellIs" dxfId="221" priority="472" operator="equal">
      <formula>"Selection required."</formula>
    </cfRule>
  </conditionalFormatting>
  <conditionalFormatting sqref="J79:O79">
    <cfRule type="expression" dxfId="220" priority="470">
      <formula>$D$17=1</formula>
    </cfRule>
  </conditionalFormatting>
  <conditionalFormatting sqref="J79:O79">
    <cfRule type="expression" dxfId="219" priority="471">
      <formula>AND($D$17=2,J79="")</formula>
    </cfRule>
  </conditionalFormatting>
  <conditionalFormatting sqref="O79">
    <cfRule type="expression" dxfId="218" priority="466">
      <formula>$D$17=1</formula>
    </cfRule>
  </conditionalFormatting>
  <conditionalFormatting sqref="O79">
    <cfRule type="expression" dxfId="217" priority="467">
      <formula>AND($D$17=2,O79="")</formula>
    </cfRule>
  </conditionalFormatting>
  <conditionalFormatting sqref="D17">
    <cfRule type="expression" dxfId="216" priority="463">
      <formula>ISBLANK(D17)</formula>
    </cfRule>
  </conditionalFormatting>
  <conditionalFormatting sqref="C22">
    <cfRule type="expression" dxfId="215" priority="461">
      <formula>ISBLANK(C22)</formula>
    </cfRule>
  </conditionalFormatting>
  <conditionalFormatting sqref="C21">
    <cfRule type="expression" dxfId="214" priority="459">
      <formula>ISBLANK(C21)</formula>
    </cfRule>
  </conditionalFormatting>
  <conditionalFormatting sqref="C25">
    <cfRule type="expression" dxfId="213" priority="453">
      <formula>ISBLANK(C25)</formula>
    </cfRule>
  </conditionalFormatting>
  <conditionalFormatting sqref="C24">
    <cfRule type="expression" dxfId="212" priority="451">
      <formula>ISBLANK(C24)</formula>
    </cfRule>
  </conditionalFormatting>
  <conditionalFormatting sqref="J24:N25">
    <cfRule type="expression" dxfId="211" priority="449">
      <formula>AND($D$17=1,J24="")</formula>
    </cfRule>
    <cfRule type="expression" dxfId="210" priority="450">
      <formula>$D$17=2</formula>
    </cfRule>
  </conditionalFormatting>
  <conditionalFormatting sqref="O24:O25">
    <cfRule type="expression" dxfId="209" priority="447">
      <formula>AND($D$17=1,O24="")</formula>
    </cfRule>
    <cfRule type="expression" dxfId="208" priority="448">
      <formula>$D$17=2</formula>
    </cfRule>
  </conditionalFormatting>
  <conditionalFormatting sqref="C28">
    <cfRule type="expression" dxfId="207" priority="445">
      <formula>ISBLANK(C28)</formula>
    </cfRule>
  </conditionalFormatting>
  <conditionalFormatting sqref="C27">
    <cfRule type="expression" dxfId="206" priority="443">
      <formula>ISBLANK(C27)</formula>
    </cfRule>
  </conditionalFormatting>
  <conditionalFormatting sqref="J27:N28">
    <cfRule type="expression" dxfId="205" priority="441">
      <formula>AND($D$17=1,J27="")</formula>
    </cfRule>
    <cfRule type="expression" dxfId="204" priority="442">
      <formula>$D$17=2</formula>
    </cfRule>
  </conditionalFormatting>
  <conditionalFormatting sqref="O27:O28">
    <cfRule type="expression" dxfId="203" priority="439">
      <formula>AND($D$17=1,O27="")</formula>
    </cfRule>
    <cfRule type="expression" dxfId="202" priority="440">
      <formula>$D$17=2</formula>
    </cfRule>
  </conditionalFormatting>
  <conditionalFormatting sqref="C31">
    <cfRule type="expression" dxfId="201" priority="413">
      <formula>ISBLANK(C31)</formula>
    </cfRule>
  </conditionalFormatting>
  <conditionalFormatting sqref="C30">
    <cfRule type="expression" dxfId="200" priority="411">
      <formula>ISBLANK(C30)</formula>
    </cfRule>
  </conditionalFormatting>
  <conditionalFormatting sqref="J30:N31">
    <cfRule type="expression" dxfId="199" priority="409">
      <formula>AND($D$17=1,J30="")</formula>
    </cfRule>
    <cfRule type="expression" dxfId="198" priority="410">
      <formula>$D$17=2</formula>
    </cfRule>
  </conditionalFormatting>
  <conditionalFormatting sqref="O30:O31">
    <cfRule type="expression" dxfId="197" priority="407">
      <formula>AND($D$17=1,O30="")</formula>
    </cfRule>
    <cfRule type="expression" dxfId="196" priority="408">
      <formula>$D$17=2</formula>
    </cfRule>
  </conditionalFormatting>
  <conditionalFormatting sqref="C78">
    <cfRule type="expression" dxfId="195" priority="405">
      <formula>ISBLANK(C78)</formula>
    </cfRule>
  </conditionalFormatting>
  <conditionalFormatting sqref="J20:O20">
    <cfRule type="expression" dxfId="194" priority="400">
      <formula>ISBLANK(J20)</formula>
    </cfRule>
  </conditionalFormatting>
  <conditionalFormatting sqref="J78:O78">
    <cfRule type="expression" dxfId="193" priority="395">
      <formula>ISBLANK(J78)</formula>
    </cfRule>
  </conditionalFormatting>
  <conditionalFormatting sqref="J23:O23">
    <cfRule type="expression" dxfId="192" priority="394">
      <formula>ISBLANK(J23)</formula>
    </cfRule>
  </conditionalFormatting>
  <conditionalFormatting sqref="J29:O29 J26:O26">
    <cfRule type="expression" dxfId="191" priority="393">
      <formula>ISBLANK(J26)</formula>
    </cfRule>
  </conditionalFormatting>
  <conditionalFormatting sqref="J32:O32">
    <cfRule type="expression" dxfId="190" priority="392">
      <formula>ISBLANK(J32)</formula>
    </cfRule>
  </conditionalFormatting>
  <conditionalFormatting sqref="C94">
    <cfRule type="expression" dxfId="189" priority="372">
      <formula>$C$94="Select method"</formula>
    </cfRule>
  </conditionalFormatting>
  <conditionalFormatting sqref="C34">
    <cfRule type="expression" dxfId="188" priority="368">
      <formula>ISBLANK(C34)</formula>
    </cfRule>
  </conditionalFormatting>
  <conditionalFormatting sqref="C33">
    <cfRule type="expression" dxfId="187" priority="366">
      <formula>ISBLANK(C33)</formula>
    </cfRule>
  </conditionalFormatting>
  <conditionalFormatting sqref="J33:N34">
    <cfRule type="expression" dxfId="186" priority="364">
      <formula>AND($D$17=1,J33="")</formula>
    </cfRule>
    <cfRule type="expression" dxfId="185" priority="365">
      <formula>$D$17=2</formula>
    </cfRule>
  </conditionalFormatting>
  <conditionalFormatting sqref="O33:O34">
    <cfRule type="expression" dxfId="184" priority="362">
      <formula>AND($D$17=1,O33="")</formula>
    </cfRule>
    <cfRule type="expression" dxfId="183" priority="363">
      <formula>$D$17=2</formula>
    </cfRule>
  </conditionalFormatting>
  <conditionalFormatting sqref="C37">
    <cfRule type="expression" dxfId="182" priority="360">
      <formula>ISBLANK(C37)</formula>
    </cfRule>
  </conditionalFormatting>
  <conditionalFormatting sqref="C36">
    <cfRule type="expression" dxfId="181" priority="358">
      <formula>ISBLANK(C36)</formula>
    </cfRule>
  </conditionalFormatting>
  <conditionalFormatting sqref="J36:N37">
    <cfRule type="expression" dxfId="180" priority="356">
      <formula>AND($D$17=1,J36="")</formula>
    </cfRule>
    <cfRule type="expression" dxfId="179" priority="357">
      <formula>$D$17=2</formula>
    </cfRule>
  </conditionalFormatting>
  <conditionalFormatting sqref="O36:O37">
    <cfRule type="expression" dxfId="178" priority="354">
      <formula>AND($D$17=1,O36="")</formula>
    </cfRule>
    <cfRule type="expression" dxfId="177" priority="355">
      <formula>$D$17=2</formula>
    </cfRule>
  </conditionalFormatting>
  <conditionalFormatting sqref="C40">
    <cfRule type="expression" dxfId="176" priority="352">
      <formula>ISBLANK(C40)</formula>
    </cfRule>
  </conditionalFormatting>
  <conditionalFormatting sqref="C39">
    <cfRule type="expression" dxfId="175" priority="350">
      <formula>ISBLANK(C39)</formula>
    </cfRule>
  </conditionalFormatting>
  <conditionalFormatting sqref="J39:N40">
    <cfRule type="expression" dxfId="174" priority="348">
      <formula>AND($D$17=1,J39="")</formula>
    </cfRule>
    <cfRule type="expression" dxfId="173" priority="349">
      <formula>$D$17=2</formula>
    </cfRule>
  </conditionalFormatting>
  <conditionalFormatting sqref="O39:O40">
    <cfRule type="expression" dxfId="172" priority="346">
      <formula>AND($D$17=1,O39="")</formula>
    </cfRule>
    <cfRule type="expression" dxfId="171" priority="347">
      <formula>$D$17=2</formula>
    </cfRule>
  </conditionalFormatting>
  <conditionalFormatting sqref="C43">
    <cfRule type="expression" dxfId="170" priority="344">
      <formula>ISBLANK(C43)</formula>
    </cfRule>
  </conditionalFormatting>
  <conditionalFormatting sqref="C42">
    <cfRule type="expression" dxfId="169" priority="342">
      <formula>ISBLANK(C42)</formula>
    </cfRule>
  </conditionalFormatting>
  <conditionalFormatting sqref="J42:N43">
    <cfRule type="expression" dxfId="168" priority="340">
      <formula>AND($D$17=1,J42="")</formula>
    </cfRule>
    <cfRule type="expression" dxfId="167" priority="341">
      <formula>$D$17=2</formula>
    </cfRule>
  </conditionalFormatting>
  <conditionalFormatting sqref="O42:O43">
    <cfRule type="expression" dxfId="166" priority="338">
      <formula>AND($D$17=1,O42="")</formula>
    </cfRule>
    <cfRule type="expression" dxfId="165" priority="339">
      <formula>$D$17=2</formula>
    </cfRule>
  </conditionalFormatting>
  <conditionalFormatting sqref="C46">
    <cfRule type="expression" dxfId="164" priority="328">
      <formula>ISBLANK(C46)</formula>
    </cfRule>
  </conditionalFormatting>
  <conditionalFormatting sqref="C45">
    <cfRule type="expression" dxfId="163" priority="326">
      <formula>ISBLANK(C45)</formula>
    </cfRule>
  </conditionalFormatting>
  <conditionalFormatting sqref="J45:N46">
    <cfRule type="expression" dxfId="162" priority="324">
      <formula>AND($D$17=1,J45="")</formula>
    </cfRule>
    <cfRule type="expression" dxfId="161" priority="325">
      <formula>$D$17=2</formula>
    </cfRule>
  </conditionalFormatting>
  <conditionalFormatting sqref="O45:O46">
    <cfRule type="expression" dxfId="160" priority="322">
      <formula>AND($D$17=1,O45="")</formula>
    </cfRule>
    <cfRule type="expression" dxfId="159" priority="323">
      <formula>$D$17=2</formula>
    </cfRule>
  </conditionalFormatting>
  <conditionalFormatting sqref="J35:O35">
    <cfRule type="expression" dxfId="158" priority="319">
      <formula>ISBLANK(J35)</formula>
    </cfRule>
  </conditionalFormatting>
  <conditionalFormatting sqref="J38:O38">
    <cfRule type="expression" dxfId="157" priority="318">
      <formula>ISBLANK(J38)</formula>
    </cfRule>
  </conditionalFormatting>
  <conditionalFormatting sqref="J44:O44 J41:O41">
    <cfRule type="expression" dxfId="156" priority="317">
      <formula>ISBLANK(J41)</formula>
    </cfRule>
  </conditionalFormatting>
  <conditionalFormatting sqref="J47:O47">
    <cfRule type="expression" dxfId="155" priority="316">
      <formula>ISBLANK(J47)</formula>
    </cfRule>
  </conditionalFormatting>
  <conditionalFormatting sqref="C49">
    <cfRule type="expression" dxfId="154" priority="314">
      <formula>ISBLANK(C49)</formula>
    </cfRule>
  </conditionalFormatting>
  <conditionalFormatting sqref="C48">
    <cfRule type="expression" dxfId="153" priority="312">
      <formula>ISBLANK(C48)</formula>
    </cfRule>
  </conditionalFormatting>
  <conditionalFormatting sqref="J48:N49">
    <cfRule type="expression" dxfId="152" priority="310">
      <formula>AND($D$17=1,J48="")</formula>
    </cfRule>
    <cfRule type="expression" dxfId="151" priority="311">
      <formula>$D$17=2</formula>
    </cfRule>
  </conditionalFormatting>
  <conditionalFormatting sqref="O48:O49">
    <cfRule type="expression" dxfId="150" priority="308">
      <formula>AND($D$17=1,O48="")</formula>
    </cfRule>
    <cfRule type="expression" dxfId="149" priority="309">
      <formula>$D$17=2</formula>
    </cfRule>
  </conditionalFormatting>
  <conditionalFormatting sqref="C52">
    <cfRule type="expression" dxfId="148" priority="306">
      <formula>ISBLANK(C52)</formula>
    </cfRule>
  </conditionalFormatting>
  <conditionalFormatting sqref="C51">
    <cfRule type="expression" dxfId="147" priority="304">
      <formula>ISBLANK(C51)</formula>
    </cfRule>
  </conditionalFormatting>
  <conditionalFormatting sqref="J51:N52">
    <cfRule type="expression" dxfId="146" priority="302">
      <formula>AND($D$17=1,J51="")</formula>
    </cfRule>
    <cfRule type="expression" dxfId="145" priority="303">
      <formula>$D$17=2</formula>
    </cfRule>
  </conditionalFormatting>
  <conditionalFormatting sqref="O51:O52">
    <cfRule type="expression" dxfId="144" priority="300">
      <formula>AND($D$17=1,O51="")</formula>
    </cfRule>
    <cfRule type="expression" dxfId="143" priority="301">
      <formula>$D$17=2</formula>
    </cfRule>
  </conditionalFormatting>
  <conditionalFormatting sqref="C55">
    <cfRule type="expression" dxfId="142" priority="298">
      <formula>ISBLANK(C55)</formula>
    </cfRule>
  </conditionalFormatting>
  <conditionalFormatting sqref="C54">
    <cfRule type="expression" dxfId="141" priority="296">
      <formula>ISBLANK(C54)</formula>
    </cfRule>
  </conditionalFormatting>
  <conditionalFormatting sqref="J54:N55">
    <cfRule type="expression" dxfId="140" priority="294">
      <formula>AND($D$17=1,J54="")</formula>
    </cfRule>
    <cfRule type="expression" dxfId="139" priority="295">
      <formula>$D$17=2</formula>
    </cfRule>
  </conditionalFormatting>
  <conditionalFormatting sqref="O54:O55">
    <cfRule type="expression" dxfId="138" priority="292">
      <formula>AND($D$17=1,O54="")</formula>
    </cfRule>
    <cfRule type="expression" dxfId="137" priority="293">
      <formula>$D$17=2</formula>
    </cfRule>
  </conditionalFormatting>
  <conditionalFormatting sqref="C58">
    <cfRule type="expression" dxfId="136" priority="290">
      <formula>ISBLANK(C58)</formula>
    </cfRule>
  </conditionalFormatting>
  <conditionalFormatting sqref="C57">
    <cfRule type="expression" dxfId="135" priority="288">
      <formula>ISBLANK(C57)</formula>
    </cfRule>
  </conditionalFormatting>
  <conditionalFormatting sqref="J57:N58">
    <cfRule type="expression" dxfId="134" priority="286">
      <formula>AND($D$17=1,J57="")</formula>
    </cfRule>
    <cfRule type="expression" dxfId="133" priority="287">
      <formula>$D$17=2</formula>
    </cfRule>
  </conditionalFormatting>
  <conditionalFormatting sqref="O57:O58">
    <cfRule type="expression" dxfId="132" priority="284">
      <formula>AND($D$17=1,O57="")</formula>
    </cfRule>
    <cfRule type="expression" dxfId="131" priority="285">
      <formula>$D$17=2</formula>
    </cfRule>
  </conditionalFormatting>
  <conditionalFormatting sqref="C61">
    <cfRule type="expression" dxfId="130" priority="274">
      <formula>ISBLANK(C61)</formula>
    </cfRule>
  </conditionalFormatting>
  <conditionalFormatting sqref="C60">
    <cfRule type="expression" dxfId="129" priority="272">
      <formula>ISBLANK(C60)</formula>
    </cfRule>
  </conditionalFormatting>
  <conditionalFormatting sqref="J60:N61">
    <cfRule type="expression" dxfId="128" priority="270">
      <formula>AND($D$17=1,J60="")</formula>
    </cfRule>
    <cfRule type="expression" dxfId="127" priority="271">
      <formula>$D$17=2</formula>
    </cfRule>
  </conditionalFormatting>
  <conditionalFormatting sqref="O60:O61">
    <cfRule type="expression" dxfId="126" priority="268">
      <formula>AND($D$17=1,O60="")</formula>
    </cfRule>
    <cfRule type="expression" dxfId="125" priority="269">
      <formula>$D$17=2</formula>
    </cfRule>
  </conditionalFormatting>
  <conditionalFormatting sqref="J50:O50">
    <cfRule type="expression" dxfId="124" priority="265">
      <formula>ISBLANK(J50)</formula>
    </cfRule>
  </conditionalFormatting>
  <conditionalFormatting sqref="J53:O53">
    <cfRule type="expression" dxfId="123" priority="264">
      <formula>ISBLANK(J53)</formula>
    </cfRule>
  </conditionalFormatting>
  <conditionalFormatting sqref="J59:O59 J56:O56">
    <cfRule type="expression" dxfId="122" priority="263">
      <formula>ISBLANK(J56)</formula>
    </cfRule>
  </conditionalFormatting>
  <conditionalFormatting sqref="J62:O62">
    <cfRule type="expression" dxfId="121" priority="262">
      <formula>ISBLANK(J62)</formula>
    </cfRule>
  </conditionalFormatting>
  <conditionalFormatting sqref="C64">
    <cfRule type="expression" dxfId="120" priority="260">
      <formula>ISBLANK(C64)</formula>
    </cfRule>
  </conditionalFormatting>
  <conditionalFormatting sqref="C63">
    <cfRule type="expression" dxfId="119" priority="258">
      <formula>ISBLANK(C63)</formula>
    </cfRule>
  </conditionalFormatting>
  <conditionalFormatting sqref="J63:N64">
    <cfRule type="expression" dxfId="118" priority="256">
      <formula>AND($D$17=1,J63="")</formula>
    </cfRule>
    <cfRule type="expression" dxfId="117" priority="257">
      <formula>$D$17=2</formula>
    </cfRule>
  </conditionalFormatting>
  <conditionalFormatting sqref="O63:O64">
    <cfRule type="expression" dxfId="116" priority="254">
      <formula>AND($D$17=1,O63="")</formula>
    </cfRule>
    <cfRule type="expression" dxfId="115" priority="255">
      <formula>$D$17=2</formula>
    </cfRule>
  </conditionalFormatting>
  <conditionalFormatting sqref="C67">
    <cfRule type="expression" dxfId="114" priority="252">
      <formula>ISBLANK(C67)</formula>
    </cfRule>
  </conditionalFormatting>
  <conditionalFormatting sqref="C66">
    <cfRule type="expression" dxfId="113" priority="250">
      <formula>ISBLANK(C66)</formula>
    </cfRule>
  </conditionalFormatting>
  <conditionalFormatting sqref="J66:N67">
    <cfRule type="expression" dxfId="112" priority="248">
      <formula>AND($D$17=1,J66="")</formula>
    </cfRule>
    <cfRule type="expression" dxfId="111" priority="249">
      <formula>$D$17=2</formula>
    </cfRule>
  </conditionalFormatting>
  <conditionalFormatting sqref="O66:O67">
    <cfRule type="expression" dxfId="110" priority="246">
      <formula>AND($D$17=1,O66="")</formula>
    </cfRule>
    <cfRule type="expression" dxfId="109" priority="247">
      <formula>$D$17=2</formula>
    </cfRule>
  </conditionalFormatting>
  <conditionalFormatting sqref="C70">
    <cfRule type="expression" dxfId="108" priority="244">
      <formula>ISBLANK(C70)</formula>
    </cfRule>
  </conditionalFormatting>
  <conditionalFormatting sqref="C69">
    <cfRule type="expression" dxfId="107" priority="242">
      <formula>ISBLANK(C69)</formula>
    </cfRule>
  </conditionalFormatting>
  <conditionalFormatting sqref="J69:N70">
    <cfRule type="expression" dxfId="106" priority="240">
      <formula>AND($D$17=1,J69="")</formula>
    </cfRule>
    <cfRule type="expression" dxfId="105" priority="241">
      <formula>$D$17=2</formula>
    </cfRule>
  </conditionalFormatting>
  <conditionalFormatting sqref="O69:O70">
    <cfRule type="expression" dxfId="104" priority="238">
      <formula>AND($D$17=1,O69="")</formula>
    </cfRule>
    <cfRule type="expression" dxfId="103" priority="239">
      <formula>$D$17=2</formula>
    </cfRule>
  </conditionalFormatting>
  <conditionalFormatting sqref="C73">
    <cfRule type="expression" dxfId="102" priority="236">
      <formula>ISBLANK(C73)</formula>
    </cfRule>
  </conditionalFormatting>
  <conditionalFormatting sqref="C72">
    <cfRule type="expression" dxfId="101" priority="234">
      <formula>ISBLANK(C72)</formula>
    </cfRule>
  </conditionalFormatting>
  <conditionalFormatting sqref="J72:N73">
    <cfRule type="expression" dxfId="100" priority="232">
      <formula>AND($D$17=1,J72="")</formula>
    </cfRule>
    <cfRule type="expression" dxfId="99" priority="233">
      <formula>$D$17=2</formula>
    </cfRule>
  </conditionalFormatting>
  <conditionalFormatting sqref="O72:O73">
    <cfRule type="expression" dxfId="98" priority="230">
      <formula>AND($D$17=1,O72="")</formula>
    </cfRule>
    <cfRule type="expression" dxfId="97" priority="231">
      <formula>$D$17=2</formula>
    </cfRule>
  </conditionalFormatting>
  <conditionalFormatting sqref="C76">
    <cfRule type="expression" dxfId="96" priority="220">
      <formula>ISBLANK(C76)</formula>
    </cfRule>
  </conditionalFormatting>
  <conditionalFormatting sqref="C75">
    <cfRule type="expression" dxfId="95" priority="218">
      <formula>ISBLANK(C75)</formula>
    </cfRule>
  </conditionalFormatting>
  <conditionalFormatting sqref="J75:N76">
    <cfRule type="expression" dxfId="94" priority="216">
      <formula>AND($D$17=1,J75="")</formula>
    </cfRule>
    <cfRule type="expression" dxfId="93" priority="217">
      <formula>$D$17=2</formula>
    </cfRule>
  </conditionalFormatting>
  <conditionalFormatting sqref="O75:O76">
    <cfRule type="expression" dxfId="92" priority="214">
      <formula>AND($D$17=1,O75="")</formula>
    </cfRule>
    <cfRule type="expression" dxfId="91" priority="215">
      <formula>$D$17=2</formula>
    </cfRule>
  </conditionalFormatting>
  <conditionalFormatting sqref="J65:O65">
    <cfRule type="expression" dxfId="90" priority="211">
      <formula>ISBLANK(J65)</formula>
    </cfRule>
  </conditionalFormatting>
  <conditionalFormatting sqref="J68:O68">
    <cfRule type="expression" dxfId="89" priority="210">
      <formula>ISBLANK(J68)</formula>
    </cfRule>
  </conditionalFormatting>
  <conditionalFormatting sqref="J74:O74 J71:O71">
    <cfRule type="expression" dxfId="88" priority="209">
      <formula>ISBLANK(J71)</formula>
    </cfRule>
  </conditionalFormatting>
  <conditionalFormatting sqref="J77:O77">
    <cfRule type="expression" dxfId="87" priority="208">
      <formula>ISBLANK(J77)</formula>
    </cfRule>
  </conditionalFormatting>
  <conditionalFormatting sqref="J115:O117 J120:O121 J118:K118 M118:O118 O119">
    <cfRule type="expression" dxfId="86" priority="206">
      <formula>J115=""</formula>
    </cfRule>
  </conditionalFormatting>
  <conditionalFormatting sqref="J111:O111 J113:O113">
    <cfRule type="expression" dxfId="85" priority="205">
      <formula>J111=""</formula>
    </cfRule>
  </conditionalFormatting>
  <conditionalFormatting sqref="J89:O92">
    <cfRule type="expression" dxfId="84" priority="201">
      <formula>J89=""</formula>
    </cfRule>
  </conditionalFormatting>
  <conditionalFormatting sqref="J81:O81">
    <cfRule type="expression" dxfId="83" priority="200">
      <formula>J81=""</formula>
    </cfRule>
  </conditionalFormatting>
  <conditionalFormatting sqref="E131:H131">
    <cfRule type="cellIs" dxfId="82" priority="199" operator="equal">
      <formula>"Error"</formula>
    </cfRule>
  </conditionalFormatting>
  <conditionalFormatting sqref="J108:O108">
    <cfRule type="expression" dxfId="81" priority="184">
      <formula>J108=""</formula>
    </cfRule>
  </conditionalFormatting>
  <conditionalFormatting sqref="G108:H108">
    <cfRule type="expression" dxfId="80" priority="183">
      <formula>G108=""</formula>
    </cfRule>
  </conditionalFormatting>
  <conditionalFormatting sqref="G115:H121">
    <cfRule type="expression" dxfId="79" priority="182">
      <formula>G115=""</formula>
    </cfRule>
  </conditionalFormatting>
  <conditionalFormatting sqref="G111:H111 G113:H113">
    <cfRule type="expression" dxfId="78" priority="181">
      <formula>G111=""</formula>
    </cfRule>
  </conditionalFormatting>
  <conditionalFormatting sqref="J107:O107">
    <cfRule type="expression" dxfId="77" priority="180">
      <formula>J107=""</formula>
    </cfRule>
  </conditionalFormatting>
  <conditionalFormatting sqref="J112:O112">
    <cfRule type="expression" dxfId="76" priority="178">
      <formula>J112=""</formula>
    </cfRule>
  </conditionalFormatting>
  <conditionalFormatting sqref="G112:H112">
    <cfRule type="expression" dxfId="75" priority="177">
      <formula>G112=""</formula>
    </cfRule>
  </conditionalFormatting>
  <conditionalFormatting sqref="F85">
    <cfRule type="expression" dxfId="74" priority="172">
      <formula>ISBLANK(F85)</formula>
    </cfRule>
  </conditionalFormatting>
  <conditionalFormatting sqref="H85">
    <cfRule type="expression" dxfId="73" priority="171">
      <formula>ISBLANK(H85)</formula>
    </cfRule>
  </conditionalFormatting>
  <conditionalFormatting sqref="C89:D89">
    <cfRule type="expression" dxfId="72" priority="170">
      <formula>ISBLANK(C89)</formula>
    </cfRule>
  </conditionalFormatting>
  <conditionalFormatting sqref="J122:O122">
    <cfRule type="expression" dxfId="71" priority="169">
      <formula>J122=""</formula>
    </cfRule>
  </conditionalFormatting>
  <conditionalFormatting sqref="G122:H122">
    <cfRule type="expression" dxfId="70" priority="168">
      <formula>G122=""</formula>
    </cfRule>
  </conditionalFormatting>
  <conditionalFormatting sqref="D18:D81">
    <cfRule type="expression" dxfId="69" priority="165">
      <formula>ISBLANK(D18)</formula>
    </cfRule>
  </conditionalFormatting>
  <conditionalFormatting sqref="E154:H154">
    <cfRule type="cellIs" dxfId="68" priority="146" operator="equal">
      <formula>"Error"</formula>
    </cfRule>
  </conditionalFormatting>
  <conditionalFormatting sqref="E156:F156">
    <cfRule type="cellIs" dxfId="67" priority="136" operator="equal">
      <formula>"Error"</formula>
    </cfRule>
  </conditionalFormatting>
  <conditionalFormatting sqref="C20">
    <cfRule type="expression" dxfId="66" priority="93">
      <formula>AND($D$17=1,C20="")</formula>
    </cfRule>
    <cfRule type="expression" dxfId="65" priority="133">
      <formula>ISBLANK(C20)</formula>
    </cfRule>
  </conditionalFormatting>
  <conditionalFormatting sqref="C23">
    <cfRule type="expression" dxfId="64" priority="91">
      <formula>AND($D$17=1,C23="")</formula>
    </cfRule>
    <cfRule type="expression" dxfId="63" priority="92">
      <formula>ISBLANK(C23)</formula>
    </cfRule>
  </conditionalFormatting>
  <conditionalFormatting sqref="C26">
    <cfRule type="expression" dxfId="62" priority="89">
      <formula>AND($D$17=1,C26="")</formula>
    </cfRule>
    <cfRule type="expression" dxfId="61" priority="90">
      <formula>ISBLANK(C26)</formula>
    </cfRule>
  </conditionalFormatting>
  <conditionalFormatting sqref="C29">
    <cfRule type="expression" dxfId="60" priority="87">
      <formula>AND($D$17=1,C29="")</formula>
    </cfRule>
    <cfRule type="expression" dxfId="59" priority="88">
      <formula>ISBLANK(C29)</formula>
    </cfRule>
  </conditionalFormatting>
  <conditionalFormatting sqref="C32">
    <cfRule type="expression" dxfId="58" priority="85">
      <formula>AND($D$17=1,C32="")</formula>
    </cfRule>
    <cfRule type="expression" dxfId="57" priority="86">
      <formula>ISBLANK(C32)</formula>
    </cfRule>
  </conditionalFormatting>
  <conditionalFormatting sqref="C35">
    <cfRule type="expression" dxfId="56" priority="83">
      <formula>AND($D$17=1,C35="")</formula>
    </cfRule>
    <cfRule type="expression" dxfId="55" priority="84">
      <formula>ISBLANK(C35)</formula>
    </cfRule>
  </conditionalFormatting>
  <conditionalFormatting sqref="C38">
    <cfRule type="expression" dxfId="54" priority="81">
      <formula>AND($D$17=1,C38="")</formula>
    </cfRule>
    <cfRule type="expression" dxfId="53" priority="82">
      <formula>ISBLANK(C38)</formula>
    </cfRule>
  </conditionalFormatting>
  <conditionalFormatting sqref="C41">
    <cfRule type="expression" dxfId="52" priority="79">
      <formula>AND($D$17=1,C41="")</formula>
    </cfRule>
    <cfRule type="expression" dxfId="51" priority="80">
      <formula>ISBLANK(C41)</formula>
    </cfRule>
  </conditionalFormatting>
  <conditionalFormatting sqref="C44">
    <cfRule type="expression" dxfId="50" priority="77">
      <formula>AND($D$17=1,C44="")</formula>
    </cfRule>
    <cfRule type="expression" dxfId="49" priority="78">
      <formula>ISBLANK(C44)</formula>
    </cfRule>
  </conditionalFormatting>
  <conditionalFormatting sqref="C47">
    <cfRule type="expression" dxfId="48" priority="75">
      <formula>AND($D$17=1,C47="")</formula>
    </cfRule>
    <cfRule type="expression" dxfId="47" priority="76">
      <formula>ISBLANK(C47)</formula>
    </cfRule>
  </conditionalFormatting>
  <conditionalFormatting sqref="C50">
    <cfRule type="expression" dxfId="46" priority="73">
      <formula>AND($D$17=1,C50="")</formula>
    </cfRule>
    <cfRule type="expression" dxfId="45" priority="74">
      <formula>ISBLANK(C50)</formula>
    </cfRule>
  </conditionalFormatting>
  <conditionalFormatting sqref="C53">
    <cfRule type="expression" dxfId="44" priority="71">
      <formula>AND($D$17=1,C53="")</formula>
    </cfRule>
    <cfRule type="expression" dxfId="43" priority="72">
      <formula>ISBLANK(C53)</formula>
    </cfRule>
  </conditionalFormatting>
  <conditionalFormatting sqref="C56">
    <cfRule type="expression" dxfId="42" priority="69">
      <formula>AND($D$17=1,C56="")</formula>
    </cfRule>
    <cfRule type="expression" dxfId="41" priority="70">
      <formula>ISBLANK(C56)</formula>
    </cfRule>
  </conditionalFormatting>
  <conditionalFormatting sqref="C59">
    <cfRule type="expression" dxfId="40" priority="67">
      <formula>AND($D$17=1,C59="")</formula>
    </cfRule>
    <cfRule type="expression" dxfId="39" priority="68">
      <formula>ISBLANK(C59)</formula>
    </cfRule>
  </conditionalFormatting>
  <conditionalFormatting sqref="C62">
    <cfRule type="expression" dxfId="38" priority="65">
      <formula>AND($D$17=1,C62="")</formula>
    </cfRule>
    <cfRule type="expression" dxfId="37" priority="66">
      <formula>ISBLANK(C62)</formula>
    </cfRule>
  </conditionalFormatting>
  <conditionalFormatting sqref="C65">
    <cfRule type="expression" dxfId="36" priority="63">
      <formula>AND($D$17=1,C65="")</formula>
    </cfRule>
    <cfRule type="expression" dxfId="35" priority="64">
      <formula>ISBLANK(C65)</formula>
    </cfRule>
  </conditionalFormatting>
  <conditionalFormatting sqref="C68">
    <cfRule type="expression" dxfId="34" priority="61">
      <formula>AND($D$17=1,C68="")</formula>
    </cfRule>
    <cfRule type="expression" dxfId="33" priority="62">
      <formula>ISBLANK(C68)</formula>
    </cfRule>
  </conditionalFormatting>
  <conditionalFormatting sqref="C71">
    <cfRule type="expression" dxfId="32" priority="59">
      <formula>AND($D$17=1,C71="")</formula>
    </cfRule>
    <cfRule type="expression" dxfId="31" priority="60">
      <formula>ISBLANK(C71)</formula>
    </cfRule>
  </conditionalFormatting>
  <conditionalFormatting sqref="C74">
    <cfRule type="expression" dxfId="30" priority="57">
      <formula>AND($D$17=1,C74="")</formula>
    </cfRule>
    <cfRule type="expression" dxfId="29" priority="58">
      <formula>ISBLANK(C74)</formula>
    </cfRule>
  </conditionalFormatting>
  <conditionalFormatting sqref="C77">
    <cfRule type="expression" dxfId="28" priority="55">
      <formula>AND($D$17=1,C77="")</formula>
    </cfRule>
    <cfRule type="expression" dxfId="27" priority="56">
      <formula>ISBLANK(C77)</formula>
    </cfRule>
  </conditionalFormatting>
  <conditionalFormatting sqref="G156:H156">
    <cfRule type="cellIs" dxfId="26" priority="53" operator="equal">
      <formula>"Error"</formula>
    </cfRule>
  </conditionalFormatting>
  <conditionalFormatting sqref="J83:O85">
    <cfRule type="expression" dxfId="25" priority="48">
      <formula>J83=""</formula>
    </cfRule>
  </conditionalFormatting>
  <conditionalFormatting sqref="J87:O87">
    <cfRule type="expression" dxfId="24" priority="47">
      <formula>J87=""</formula>
    </cfRule>
  </conditionalFormatting>
  <conditionalFormatting sqref="A89">
    <cfRule type="expression" dxfId="23" priority="27">
      <formula>SUM($J$89:$O$89)=0</formula>
    </cfRule>
  </conditionalFormatting>
  <conditionalFormatting sqref="J125:O125">
    <cfRule type="expression" dxfId="22" priority="26">
      <formula>J125=""</formula>
    </cfRule>
  </conditionalFormatting>
  <conditionalFormatting sqref="A125">
    <cfRule type="expression" dxfId="21" priority="25">
      <formula>SUM($J$125:$O$125)=0</formula>
    </cfRule>
  </conditionalFormatting>
  <conditionalFormatting sqref="J21:N22">
    <cfRule type="expression" dxfId="20" priority="22">
      <formula>AND($D$17=1,J21="")</formula>
    </cfRule>
    <cfRule type="expression" dxfId="19" priority="23">
      <formula>$D$17=2</formula>
    </cfRule>
  </conditionalFormatting>
  <conditionalFormatting sqref="O21:O22">
    <cfRule type="expression" dxfId="18" priority="20">
      <formula>AND($D$17=1,O21="")</formula>
    </cfRule>
    <cfRule type="expression" dxfId="17" priority="21">
      <formula>$D$17=2</formula>
    </cfRule>
  </conditionalFormatting>
  <conditionalFormatting sqref="J18:N19">
    <cfRule type="expression" dxfId="16" priority="18">
      <formula>AND($D$17=1,J18="")</formula>
    </cfRule>
    <cfRule type="expression" dxfId="15" priority="19">
      <formula>$D$17=2</formula>
    </cfRule>
  </conditionalFormatting>
  <conditionalFormatting sqref="O18:O19">
    <cfRule type="expression" dxfId="14" priority="16">
      <formula>AND($D$17=1,O18="")</formula>
    </cfRule>
    <cfRule type="expression" dxfId="13" priority="17">
      <formula>$D$17=2</formula>
    </cfRule>
  </conditionalFormatting>
  <conditionalFormatting sqref="L118">
    <cfRule type="expression" dxfId="12" priority="15">
      <formula>L118=""</formula>
    </cfRule>
  </conditionalFormatting>
  <conditionalFormatting sqref="J119:K119 M119:N119">
    <cfRule type="expression" dxfId="11" priority="14">
      <formula>J119=""</formula>
    </cfRule>
  </conditionalFormatting>
  <conditionalFormatting sqref="L119">
    <cfRule type="expression" dxfId="10" priority="13">
      <formula>L119=""</formula>
    </cfRule>
  </conditionalFormatting>
  <conditionalFormatting sqref="A136">
    <cfRule type="expression" dxfId="9" priority="577">
      <formula>SUM(#REF!)=0</formula>
    </cfRule>
  </conditionalFormatting>
  <conditionalFormatting sqref="A137">
    <cfRule type="expression" dxfId="8" priority="8">
      <formula>SUM($J$125:$O$125)=0</formula>
    </cfRule>
  </conditionalFormatting>
  <conditionalFormatting sqref="J137:O137">
    <cfRule type="expression" dxfId="7" priority="7">
      <formula>J137=""</formula>
    </cfRule>
  </conditionalFormatting>
  <conditionalFormatting sqref="A98">
    <cfRule type="expression" dxfId="6" priority="6">
      <formula>SUM($J$89:$O$89)=0</formula>
    </cfRule>
  </conditionalFormatting>
  <conditionalFormatting sqref="A99">
    <cfRule type="expression" dxfId="5" priority="5">
      <formula>SUM($J$89:$O$89)=0</formula>
    </cfRule>
  </conditionalFormatting>
  <conditionalFormatting sqref="A100">
    <cfRule type="expression" dxfId="4" priority="4">
      <formula>SUM($J$89:$O$89)=0</formula>
    </cfRule>
  </conditionalFormatting>
  <conditionalFormatting sqref="A101">
    <cfRule type="expression" dxfId="3" priority="3">
      <formula>SUM($J$89:$O$89)=0</formula>
    </cfRule>
  </conditionalFormatting>
  <conditionalFormatting sqref="A94">
    <cfRule type="expression" dxfId="2" priority="2">
      <formula>SUM($J$89:$O$89)=0</formula>
    </cfRule>
  </conditionalFormatting>
  <conditionalFormatting sqref="J136:O136">
    <cfRule type="expression" dxfId="0" priority="1">
      <formula>J136=""</formula>
    </cfRule>
  </conditionalFormatting>
  <dataValidations count="3">
    <dataValidation type="custom" allowBlank="1" showInputMessage="1" showErrorMessage="1" sqref="J75:O76 J72:O73 J24:O25 J27:O28 J30:O31 J33:O34 J36:O37 J39:O40 J42:O43 J45:O46 J48:O49 J51:O52 J54:O55 J57:O58 J60:O61 J63:O64 J66:O67 J69:O70 J21:O22 J18:O19" xr:uid="{156CA4E6-E506-4904-91ED-1FB8A1A770E0}">
      <formula1>$D$17=1</formula1>
    </dataValidation>
    <dataValidation type="decimal" operator="greaterThan" allowBlank="1" showInputMessage="1" showErrorMessage="1" errorTitle="Invalid input" error="Enter a value higher than 0." promptTitle="Days outstanding" prompt="Enter any number higher than 0." sqref="D98:D100" xr:uid="{383E6541-6539-46CF-B9EC-A0E25882E593}">
      <formula1>0</formula1>
    </dataValidation>
    <dataValidation type="decimal" operator="greaterThan" allowBlank="1" showInputMessage="1" showErrorMessage="1" errorTitle="Invalid input" error="Enter a value higher than 0%." promptTitle="Other NWC in % of revenue" prompt="Enter any number higher than 0." sqref="D101" xr:uid="{BDF2F503-B649-4627-A483-4B9F45ACC1C6}">
      <formula1>0</formula1>
    </dataValidation>
  </dataValidations>
  <pageMargins left="0.7" right="0.7" top="0.78740157499999996" bottom="0.78740157499999996" header="0.3" footer="0.3"/>
  <pageSetup paperSize="9" scale="45" orientation="landscape" r:id="rId1"/>
  <rowBreaks count="1" manualBreakCount="1">
    <brk id="81" max="14" man="1"/>
  </rowBreaks>
  <ignoredErrors>
    <ignoredError sqref="J130:O130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0" id="{0D6C68BD-26A7-4AA9-B40D-91DEC77DBC74}">
            <xm:f>AND($C$94=Dropdowns!$AP$3,$D$94="")</xm:f>
            <x14:dxf>
              <fill>
                <patternFill>
                  <bgColor rgb="FFFFCFC9"/>
                </patternFill>
              </fill>
            </x14:dxf>
          </x14:cfRule>
          <xm:sqref>D94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CE49B8-76C0-49CD-8A3B-EC69D166DC52}">
          <x14:formula1>
            <xm:f>Dropdowns!$G$2:$G$4</xm:f>
          </x14:formula1>
          <xm:sqref>C17</xm:sqref>
        </x14:dataValidation>
        <x14:dataValidation type="list" allowBlank="1" showInputMessage="1" showErrorMessage="1" xr:uid="{AC35CC59-AE8F-48A6-9915-6E2F5D139BF3}">
          <x14:formula1>
            <xm:f>Dropdowns!$AP$2:$AP$4</xm:f>
          </x14:formula1>
          <xm:sqref>C94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4B82-A9E8-45A7-A6B1-FEC24B193060}">
  <dimension ref="B2:C65"/>
  <sheetViews>
    <sheetView showGridLines="0" zoomScaleNormal="100" zoomScaleSheetLayoutView="100" workbookViewId="0">
      <pane xSplit="2" ySplit="2" topLeftCell="C3" activePane="bottomRight" state="frozen"/>
      <selection activeCell="G46" sqref="G46"/>
      <selection pane="topRight" activeCell="G46" sqref="G46"/>
      <selection pane="bottomLeft" activeCell="G46" sqref="G46"/>
      <selection pane="bottomRight" activeCell="E38" sqref="E38"/>
    </sheetView>
  </sheetViews>
  <sheetFormatPr baseColWidth="10" defaultColWidth="9" defaultRowHeight="14.25"/>
  <cols>
    <col min="1" max="1" width="3.25" customWidth="1"/>
    <col min="2" max="2" width="40.875" bestFit="1" customWidth="1"/>
    <col min="3" max="3" width="65.875" customWidth="1"/>
  </cols>
  <sheetData>
    <row r="2" spans="2:3">
      <c r="B2" s="57" t="s">
        <v>771</v>
      </c>
      <c r="C2" s="48" t="s">
        <v>802</v>
      </c>
    </row>
    <row r="3" spans="2:3">
      <c r="B3" s="236" t="s">
        <v>270</v>
      </c>
      <c r="C3" s="241" t="s">
        <v>772</v>
      </c>
    </row>
    <row r="4" spans="2:3">
      <c r="B4" s="236" t="s">
        <v>271</v>
      </c>
      <c r="C4" s="241" t="s">
        <v>773</v>
      </c>
    </row>
    <row r="5" spans="2:3" ht="15" thickBot="1">
      <c r="B5" s="237" t="s">
        <v>308</v>
      </c>
      <c r="C5" s="253" t="s">
        <v>774</v>
      </c>
    </row>
    <row r="6" spans="2:3">
      <c r="B6" s="254" t="s">
        <v>270</v>
      </c>
      <c r="C6" s="255"/>
    </row>
    <row r="7" spans="2:3">
      <c r="B7" s="254" t="s">
        <v>271</v>
      </c>
      <c r="C7" s="255"/>
    </row>
    <row r="8" spans="2:3" ht="15" thickBot="1">
      <c r="B8" s="256" t="s">
        <v>309</v>
      </c>
      <c r="C8" s="257"/>
    </row>
    <row r="9" spans="2:3">
      <c r="B9" s="236" t="s">
        <v>270</v>
      </c>
      <c r="C9" s="241"/>
    </row>
    <row r="10" spans="2:3">
      <c r="B10" s="236" t="s">
        <v>271</v>
      </c>
      <c r="C10" s="241"/>
    </row>
    <row r="11" spans="2:3" ht="15" thickBot="1">
      <c r="B11" s="237" t="s">
        <v>311</v>
      </c>
      <c r="C11" s="253"/>
    </row>
    <row r="12" spans="2:3">
      <c r="B12" s="254" t="s">
        <v>270</v>
      </c>
      <c r="C12" s="255"/>
    </row>
    <row r="13" spans="2:3">
      <c r="B13" s="254" t="s">
        <v>271</v>
      </c>
      <c r="C13" s="255"/>
    </row>
    <row r="14" spans="2:3" ht="15" thickBot="1">
      <c r="B14" s="256" t="s">
        <v>310</v>
      </c>
      <c r="C14" s="257"/>
    </row>
    <row r="15" spans="2:3">
      <c r="B15" s="236" t="s">
        <v>270</v>
      </c>
      <c r="C15" s="241"/>
    </row>
    <row r="16" spans="2:3">
      <c r="B16" s="236" t="s">
        <v>271</v>
      </c>
      <c r="C16" s="241"/>
    </row>
    <row r="17" spans="2:3" ht="15" thickBot="1">
      <c r="B17" s="237" t="s">
        <v>312</v>
      </c>
      <c r="C17" s="253"/>
    </row>
    <row r="18" spans="2:3">
      <c r="B18" s="254" t="s">
        <v>270</v>
      </c>
      <c r="C18" s="255"/>
    </row>
    <row r="19" spans="2:3">
      <c r="B19" s="254" t="s">
        <v>271</v>
      </c>
      <c r="C19" s="255"/>
    </row>
    <row r="20" spans="2:3" ht="15" thickBot="1">
      <c r="B20" s="256" t="s">
        <v>326</v>
      </c>
      <c r="C20" s="257"/>
    </row>
    <row r="21" spans="2:3">
      <c r="B21" s="236" t="s">
        <v>270</v>
      </c>
      <c r="C21" s="241"/>
    </row>
    <row r="22" spans="2:3">
      <c r="B22" s="236" t="s">
        <v>271</v>
      </c>
      <c r="C22" s="241"/>
    </row>
    <row r="23" spans="2:3" ht="15" thickBot="1">
      <c r="B23" s="237" t="s">
        <v>327</v>
      </c>
      <c r="C23" s="253"/>
    </row>
    <row r="24" spans="2:3">
      <c r="B24" s="254" t="s">
        <v>270</v>
      </c>
      <c r="C24" s="255"/>
    </row>
    <row r="25" spans="2:3">
      <c r="B25" s="254" t="s">
        <v>271</v>
      </c>
      <c r="C25" s="255"/>
    </row>
    <row r="26" spans="2:3" ht="15" thickBot="1">
      <c r="B26" s="256" t="s">
        <v>328</v>
      </c>
      <c r="C26" s="257"/>
    </row>
    <row r="27" spans="2:3">
      <c r="B27" s="236" t="s">
        <v>270</v>
      </c>
      <c r="C27" s="241"/>
    </row>
    <row r="28" spans="2:3">
      <c r="B28" s="236" t="s">
        <v>271</v>
      </c>
      <c r="C28" s="241"/>
    </row>
    <row r="29" spans="2:3" ht="15" thickBot="1">
      <c r="B29" s="237" t="s">
        <v>329</v>
      </c>
      <c r="C29" s="253"/>
    </row>
    <row r="30" spans="2:3">
      <c r="B30" s="254" t="s">
        <v>270</v>
      </c>
      <c r="C30" s="255"/>
    </row>
    <row r="31" spans="2:3">
      <c r="B31" s="254" t="s">
        <v>271</v>
      </c>
      <c r="C31" s="255"/>
    </row>
    <row r="32" spans="2:3" ht="15" thickBot="1">
      <c r="B32" s="256" t="s">
        <v>330</v>
      </c>
      <c r="C32" s="257"/>
    </row>
    <row r="33" spans="2:3">
      <c r="B33" s="236" t="s">
        <v>270</v>
      </c>
      <c r="C33" s="241"/>
    </row>
    <row r="34" spans="2:3">
      <c r="B34" s="236" t="s">
        <v>271</v>
      </c>
      <c r="C34" s="241"/>
    </row>
    <row r="35" spans="2:3" ht="15" thickBot="1">
      <c r="B35" s="237" t="s">
        <v>331</v>
      </c>
      <c r="C35" s="253"/>
    </row>
    <row r="36" spans="2:3">
      <c r="B36" s="254" t="s">
        <v>270</v>
      </c>
      <c r="C36" s="255"/>
    </row>
    <row r="37" spans="2:3">
      <c r="B37" s="254" t="s">
        <v>271</v>
      </c>
      <c r="C37" s="255"/>
    </row>
    <row r="38" spans="2:3" ht="15" thickBot="1">
      <c r="B38" s="256" t="s">
        <v>332</v>
      </c>
      <c r="C38" s="257"/>
    </row>
    <row r="39" spans="2:3">
      <c r="B39" s="236" t="s">
        <v>270</v>
      </c>
      <c r="C39" s="241"/>
    </row>
    <row r="40" spans="2:3">
      <c r="B40" s="236" t="s">
        <v>271</v>
      </c>
      <c r="C40" s="241"/>
    </row>
    <row r="41" spans="2:3" ht="15" thickBot="1">
      <c r="B41" s="237" t="s">
        <v>333</v>
      </c>
      <c r="C41" s="253"/>
    </row>
    <row r="42" spans="2:3">
      <c r="B42" s="254" t="s">
        <v>270</v>
      </c>
      <c r="C42" s="255"/>
    </row>
    <row r="43" spans="2:3">
      <c r="B43" s="254" t="s">
        <v>271</v>
      </c>
      <c r="C43" s="255"/>
    </row>
    <row r="44" spans="2:3" ht="15" thickBot="1">
      <c r="B44" s="256" t="s">
        <v>334</v>
      </c>
      <c r="C44" s="257"/>
    </row>
    <row r="45" spans="2:3">
      <c r="B45" s="236" t="s">
        <v>270</v>
      </c>
      <c r="C45" s="241"/>
    </row>
    <row r="46" spans="2:3">
      <c r="B46" s="236" t="s">
        <v>271</v>
      </c>
      <c r="C46" s="241"/>
    </row>
    <row r="47" spans="2:3" ht="15" thickBot="1">
      <c r="B47" s="237" t="s">
        <v>335</v>
      </c>
      <c r="C47" s="253"/>
    </row>
    <row r="48" spans="2:3">
      <c r="B48" s="254" t="s">
        <v>270</v>
      </c>
      <c r="C48" s="255"/>
    </row>
    <row r="49" spans="2:3">
      <c r="B49" s="254" t="s">
        <v>271</v>
      </c>
      <c r="C49" s="255"/>
    </row>
    <row r="50" spans="2:3" ht="15" thickBot="1">
      <c r="B50" s="256" t="s">
        <v>336</v>
      </c>
      <c r="C50" s="257"/>
    </row>
    <row r="51" spans="2:3">
      <c r="B51" s="236" t="s">
        <v>270</v>
      </c>
      <c r="C51" s="241"/>
    </row>
    <row r="52" spans="2:3">
      <c r="B52" s="236" t="s">
        <v>271</v>
      </c>
      <c r="C52" s="241"/>
    </row>
    <row r="53" spans="2:3" ht="15" thickBot="1">
      <c r="B53" s="237" t="s">
        <v>337</v>
      </c>
      <c r="C53" s="253"/>
    </row>
    <row r="54" spans="2:3">
      <c r="B54" s="254" t="s">
        <v>270</v>
      </c>
      <c r="C54" s="255"/>
    </row>
    <row r="55" spans="2:3">
      <c r="B55" s="254" t="s">
        <v>271</v>
      </c>
      <c r="C55" s="255"/>
    </row>
    <row r="56" spans="2:3" ht="15" thickBot="1">
      <c r="B56" s="256" t="s">
        <v>338</v>
      </c>
      <c r="C56" s="257"/>
    </row>
    <row r="57" spans="2:3">
      <c r="B57" s="236" t="s">
        <v>270</v>
      </c>
      <c r="C57" s="241"/>
    </row>
    <row r="58" spans="2:3">
      <c r="B58" s="236" t="s">
        <v>271</v>
      </c>
      <c r="C58" s="241"/>
    </row>
    <row r="59" spans="2:3" ht="15" thickBot="1">
      <c r="B59" s="237" t="s">
        <v>339</v>
      </c>
      <c r="C59" s="253"/>
    </row>
    <row r="60" spans="2:3">
      <c r="B60" s="254" t="s">
        <v>270</v>
      </c>
      <c r="C60" s="255"/>
    </row>
    <row r="61" spans="2:3">
      <c r="B61" s="254" t="s">
        <v>271</v>
      </c>
      <c r="C61" s="255"/>
    </row>
    <row r="62" spans="2:3" ht="15" thickBot="1">
      <c r="B62" s="256" t="s">
        <v>340</v>
      </c>
      <c r="C62" s="257"/>
    </row>
    <row r="63" spans="2:3">
      <c r="B63" s="238"/>
      <c r="C63" s="197"/>
    </row>
    <row r="64" spans="2:3" ht="15" thickBot="1">
      <c r="B64" s="239" t="s">
        <v>272</v>
      </c>
      <c r="C64" s="242" t="s">
        <v>775</v>
      </c>
    </row>
    <row r="65" spans="3:3" ht="15" thickTop="1">
      <c r="C65" s="240"/>
    </row>
  </sheetData>
  <sheetProtection algorithmName="SHA-512" hashValue="553hzPFa82cfr15cDGFpFXZY5C3Ae3Sfow8A1N+PmjR1t3mqx/jZ4ta7Y+a4FloJWa2cbEuvT5FIlw/4FG7Asw==" saltValue="VOkacBP9OaxZj6Y8SmQA+g==" spinCount="100000" sheet="1" objects="1" scenarios="1"/>
  <pageMargins left="0.7" right="0.7" top="0.75" bottom="0.75" header="0.3" footer="0.3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B2B1943DFC7D4A9773E94AD8A89311" ma:contentTypeVersion="14" ma:contentTypeDescription="Ein neues Dokument erstellen." ma:contentTypeScope="" ma:versionID="809a8a945d498dfa9f6b2df64f89ef69">
  <xsd:schema xmlns:xsd="http://www.w3.org/2001/XMLSchema" xmlns:xs="http://www.w3.org/2001/XMLSchema" xmlns:p="http://schemas.microsoft.com/office/2006/metadata/properties" xmlns:ns2="559c5e46-5ba6-4d54-b32c-9bef910a24d7" xmlns:ns3="b7ea9408-d6b5-4bbf-8752-c2b852a1e1c3" targetNamespace="http://schemas.microsoft.com/office/2006/metadata/properties" ma:root="true" ma:fieldsID="42de986d6163372d7fa80a20185c95be" ns2:_="" ns3:_="">
    <xsd:import namespace="559c5e46-5ba6-4d54-b32c-9bef910a24d7"/>
    <xsd:import namespace="b7ea9408-d6b5-4bbf-8752-c2b852a1e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c5e46-5ba6-4d54-b32c-9bef910a2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a9408-d6b5-4bbf-8752-c2b852a1e1c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a5da47e-4c05-40cc-8ae3-a84a972fa3e8}" ma:internalName="TaxCatchAll" ma:showField="CatchAllData" ma:web="b7ea9408-d6b5-4bbf-8752-c2b852a1e1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9c5e46-5ba6-4d54-b32c-9bef910a24d7">
      <Terms xmlns="http://schemas.microsoft.com/office/infopath/2007/PartnerControls"/>
    </lcf76f155ced4ddcb4097134ff3c332f>
    <TaxCatchAll xmlns="b7ea9408-d6b5-4bbf-8752-c2b852a1e1c3" xsi:nil="true"/>
  </documentManagement>
</p:properties>
</file>

<file path=customXml/itemProps1.xml><?xml version="1.0" encoding="utf-8"?>
<ds:datastoreItem xmlns:ds="http://schemas.openxmlformats.org/officeDocument/2006/customXml" ds:itemID="{F77F08DB-7EE7-4DD2-9940-57315A15C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c5e46-5ba6-4d54-b32c-9bef910a24d7"/>
    <ds:schemaRef ds:uri="b7ea9408-d6b5-4bbf-8752-c2b852a1e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C2ECBF-2828-4380-BBB7-62F4DA3077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26814-AE64-4DF6-9FB4-D0D6C7B4F4F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559c5e46-5ba6-4d54-b32c-9bef910a24d7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7ea9408-d6b5-4bbf-8752-c2b852a1e1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14</vt:i4>
      </vt:variant>
    </vt:vector>
  </HeadingPairs>
  <TitlesOfParts>
    <vt:vector size="26" baseType="lpstr">
      <vt:lpstr>2024.1</vt:lpstr>
      <vt:lpstr>A_General information</vt:lpstr>
      <vt:lpstr>B11_Financial Overview</vt:lpstr>
      <vt:lpstr>B12_Historical BS</vt:lpstr>
      <vt:lpstr>B13_Historical PL</vt:lpstr>
      <vt:lpstr>B14_Ownership Structure</vt:lpstr>
      <vt:lpstr>B15_Debts Grants Overview</vt:lpstr>
      <vt:lpstr>B16_Cash Flow Planning</vt:lpstr>
      <vt:lpstr>B17_Key Assumptions</vt:lpstr>
      <vt:lpstr>B18_Rework Comments</vt:lpstr>
      <vt:lpstr>Dropdowns</vt:lpstr>
      <vt:lpstr>ColorCode</vt:lpstr>
      <vt:lpstr>'A_General information'!Druckbereich</vt:lpstr>
      <vt:lpstr>'B11_Financial Overview'!Druckbereich</vt:lpstr>
      <vt:lpstr>'B13_Historical PL'!Druckbereich</vt:lpstr>
      <vt:lpstr>'B14_Ownership Structure'!Druckbereich</vt:lpstr>
      <vt:lpstr>'B15_Debts Grants Overview'!Druckbereich</vt:lpstr>
      <vt:lpstr>'B16_Cash Flow Planning'!Druckbereich</vt:lpstr>
      <vt:lpstr>'B17_Key Assumptions'!Druckbereich</vt:lpstr>
      <vt:lpstr>'B16_Cash Flow Planning'!Drucktitel</vt:lpstr>
      <vt:lpstr>Energy___Environment</vt:lpstr>
      <vt:lpstr>Engineering</vt:lpstr>
      <vt:lpstr>ICT</vt:lpstr>
      <vt:lpstr>Life_Science</vt:lpstr>
      <vt:lpstr>Select_answer</vt:lpstr>
      <vt:lpstr>Social_Sciences___Business_Management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2023-06-23T12:49:13Z</dcterms:created>
  <dcterms:modified xsi:type="dcterms:W3CDTF">2025-02-28T07:36:33Z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0x01010022B2B1943DFC7D4A9773E94AD8A89311</vt:lpwstr>
  </property>
  <property fmtid="{D5CDD505-2E9C-101B-9397-08002B2CF9AE}" pid="4" name="MediaServiceImageTags">
    <vt:lpwstr/>
  </property>
</Properties>
</file>